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eader\Desktop\7.Entscheidungsgremium\"/>
    </mc:Choice>
  </mc:AlternateContent>
  <xr:revisionPtr revIDLastSave="0" documentId="8_{A649A37C-0E28-42B3-8EED-0EAA8865969E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Beiblatt Monitoring" sheetId="1" r:id="rId1"/>
    <sheet name="Rankingliste" sheetId="2" r:id="rId2"/>
    <sheet name="Finanzplan" sheetId="3" r:id="rId3"/>
    <sheet name="Indikatoren" sheetId="4" r:id="rId4"/>
  </sheets>
  <definedNames>
    <definedName name="_xlnm._FilterDatabase" localSheetId="0" hidden="1">'Beiblatt Monitoring'!$A$9:$R$9</definedName>
    <definedName name="_xlnm._FilterDatabase" localSheetId="2" hidden="1">Finanzplan!$I$7:$K$7</definedName>
    <definedName name="_xlnm.Print_Area" localSheetId="0">'Beiblatt Monitoring'!$A$1:$R$68</definedName>
    <definedName name="_xlnm.Print_Area" localSheetId="2">Finanzplan!$A$1:$N$46</definedName>
    <definedName name="Gesamtausgaben">OFFSET('Beiblatt Monitoring'!$G$11,0,0,COUNTA('Beiblatt Monitoring'!$G$11:$G$1028),1)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1" i="1"/>
  <c r="H48" i="2"/>
  <c r="F48" i="2"/>
  <c r="K48" i="2"/>
  <c r="J48" i="2"/>
  <c r="E45" i="2"/>
  <c r="E46" i="2"/>
  <c r="E47" i="2"/>
  <c r="E48" i="2"/>
  <c r="D48" i="2"/>
  <c r="C47" i="2"/>
  <c r="C48" i="2"/>
  <c r="N49" i="1"/>
  <c r="C1" i="3"/>
  <c r="C3" i="3"/>
  <c r="D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11" i="2"/>
  <c r="K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11" i="2"/>
  <c r="J10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11" i="2"/>
  <c r="H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1" i="2"/>
  <c r="F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11" i="2"/>
  <c r="E10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10" i="2"/>
  <c r="D11" i="2"/>
  <c r="D12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10" i="2"/>
  <c r="C11" i="2"/>
  <c r="H50" i="1"/>
  <c r="J12" i="3"/>
  <c r="G39" i="3"/>
  <c r="G40" i="3"/>
  <c r="G41" i="3"/>
  <c r="G42" i="3"/>
  <c r="G43" i="3"/>
  <c r="G44" i="3"/>
  <c r="G45" i="3"/>
  <c r="F39" i="3"/>
  <c r="F40" i="3"/>
  <c r="F41" i="3"/>
  <c r="F42" i="3"/>
  <c r="F43" i="3"/>
  <c r="F44" i="3"/>
  <c r="F45" i="3"/>
  <c r="E39" i="3"/>
  <c r="E40" i="3"/>
  <c r="E41" i="3"/>
  <c r="E42" i="3"/>
  <c r="E43" i="3"/>
  <c r="E44" i="3"/>
  <c r="E45" i="3"/>
  <c r="D42" i="3"/>
  <c r="D43" i="3"/>
  <c r="D44" i="3"/>
  <c r="D45" i="3"/>
  <c r="C41" i="3"/>
  <c r="C42" i="3"/>
  <c r="C43" i="3"/>
  <c r="C44" i="3"/>
  <c r="C45" i="3"/>
  <c r="B43" i="3"/>
  <c r="B44" i="3"/>
  <c r="B45" i="3"/>
  <c r="B42" i="3"/>
  <c r="B41" i="3"/>
  <c r="D41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8" i="3"/>
  <c r="N44" i="1"/>
  <c r="N45" i="1"/>
  <c r="N46" i="1"/>
  <c r="N47" i="1"/>
  <c r="N48" i="1"/>
  <c r="F35" i="3" l="1"/>
  <c r="F36" i="3"/>
  <c r="F37" i="3"/>
  <c r="F38" i="3"/>
  <c r="E36" i="3"/>
  <c r="E37" i="3"/>
  <c r="E38" i="3"/>
  <c r="D36" i="3"/>
  <c r="D37" i="3"/>
  <c r="D38" i="3"/>
  <c r="D39" i="3"/>
  <c r="D40" i="3"/>
  <c r="C36" i="3"/>
  <c r="C37" i="3"/>
  <c r="C38" i="3"/>
  <c r="C39" i="3"/>
  <c r="C40" i="3"/>
  <c r="B36" i="3"/>
  <c r="B37" i="3"/>
  <c r="B38" i="3"/>
  <c r="B39" i="3"/>
  <c r="B40" i="3"/>
  <c r="N40" i="1"/>
  <c r="N41" i="1"/>
  <c r="N42" i="1"/>
  <c r="N43" i="1"/>
  <c r="N18" i="1"/>
  <c r="N19" i="1"/>
  <c r="N20" i="1"/>
  <c r="N21" i="1"/>
  <c r="N22" i="1"/>
  <c r="N23" i="1"/>
  <c r="N24" i="1"/>
  <c r="N25" i="1"/>
  <c r="N26" i="1"/>
  <c r="N27" i="1"/>
  <c r="N28" i="1"/>
  <c r="E35" i="3"/>
  <c r="D35" i="3"/>
  <c r="C35" i="3"/>
  <c r="B35" i="3"/>
  <c r="F34" i="3"/>
  <c r="E34" i="3"/>
  <c r="D34" i="3"/>
  <c r="C34" i="3"/>
  <c r="B34" i="3"/>
  <c r="F33" i="3"/>
  <c r="E33" i="3"/>
  <c r="D33" i="3"/>
  <c r="C33" i="3"/>
  <c r="B33" i="3"/>
  <c r="F32" i="3"/>
  <c r="E32" i="3"/>
  <c r="D32" i="3"/>
  <c r="C32" i="3"/>
  <c r="B32" i="3"/>
  <c r="F31" i="3"/>
  <c r="E31" i="3"/>
  <c r="D31" i="3"/>
  <c r="C31" i="3"/>
  <c r="B31" i="3"/>
  <c r="F30" i="3"/>
  <c r="E30" i="3"/>
  <c r="D30" i="3"/>
  <c r="C30" i="3"/>
  <c r="B30" i="3"/>
  <c r="F29" i="3"/>
  <c r="E29" i="3"/>
  <c r="D29" i="3"/>
  <c r="C29" i="3"/>
  <c r="B29" i="3"/>
  <c r="F28" i="3"/>
  <c r="E28" i="3"/>
  <c r="D28" i="3"/>
  <c r="C28" i="3"/>
  <c r="B28" i="3"/>
  <c r="F27" i="3"/>
  <c r="E27" i="3"/>
  <c r="D27" i="3"/>
  <c r="C27" i="3"/>
  <c r="B27" i="3"/>
  <c r="F26" i="3"/>
  <c r="E26" i="3"/>
  <c r="D26" i="3"/>
  <c r="C26" i="3"/>
  <c r="B26" i="3"/>
  <c r="F25" i="3"/>
  <c r="E25" i="3"/>
  <c r="D25" i="3"/>
  <c r="C25" i="3"/>
  <c r="B25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F18" i="3"/>
  <c r="E18" i="3"/>
  <c r="D18" i="3"/>
  <c r="C18" i="3"/>
  <c r="B18" i="3"/>
  <c r="F17" i="3"/>
  <c r="E17" i="3"/>
  <c r="D17" i="3"/>
  <c r="C17" i="3"/>
  <c r="B17" i="3"/>
  <c r="F16" i="3"/>
  <c r="E16" i="3"/>
  <c r="D16" i="3"/>
  <c r="C16" i="3"/>
  <c r="B16" i="3"/>
  <c r="F15" i="3"/>
  <c r="E15" i="3"/>
  <c r="D15" i="3"/>
  <c r="C15" i="3"/>
  <c r="B15" i="3"/>
  <c r="F14" i="3"/>
  <c r="E14" i="3"/>
  <c r="D14" i="3"/>
  <c r="C14" i="3"/>
  <c r="B14" i="3"/>
  <c r="F13" i="3"/>
  <c r="E13" i="3"/>
  <c r="D13" i="3"/>
  <c r="C13" i="3"/>
  <c r="B13" i="3"/>
  <c r="L36" i="2"/>
  <c r="K9" i="2"/>
  <c r="J9" i="2"/>
  <c r="L48" i="2" s="1"/>
  <c r="D9" i="2"/>
  <c r="C9" i="2"/>
  <c r="L43" i="2" l="1"/>
  <c r="L13" i="2"/>
  <c r="L44" i="2"/>
  <c r="L21" i="2"/>
  <c r="L19" i="2"/>
  <c r="L16" i="2"/>
  <c r="L46" i="2"/>
  <c r="L26" i="2"/>
  <c r="L32" i="2"/>
  <c r="L10" i="2"/>
  <c r="L37" i="2"/>
  <c r="L34" i="2"/>
  <c r="L38" i="2"/>
  <c r="L24" i="2"/>
  <c r="L29" i="2"/>
  <c r="L15" i="2"/>
  <c r="L42" i="2"/>
  <c r="L20" i="2"/>
  <c r="L14" i="2"/>
  <c r="L33" i="2"/>
  <c r="L41" i="2"/>
  <c r="L40" i="2"/>
  <c r="L45" i="2"/>
  <c r="L23" i="2"/>
  <c r="L12" i="2"/>
  <c r="L18" i="2"/>
  <c r="L28" i="2"/>
  <c r="L31" i="2"/>
  <c r="L22" i="2"/>
  <c r="L39" i="2"/>
  <c r="L17" i="2"/>
  <c r="L27" i="2"/>
  <c r="L30" i="2"/>
  <c r="L47" i="2"/>
  <c r="L25" i="2"/>
  <c r="L35" i="2"/>
  <c r="L11" i="2"/>
  <c r="J49" i="2"/>
  <c r="J50" i="2" s="1"/>
  <c r="L9" i="2"/>
  <c r="J9" i="3"/>
  <c r="J10" i="3"/>
  <c r="J11" i="3"/>
  <c r="J8" i="3"/>
  <c r="F8" i="3"/>
  <c r="F9" i="3"/>
  <c r="F10" i="3"/>
  <c r="F11" i="3"/>
  <c r="F12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E8" i="3"/>
  <c r="D8" i="3"/>
  <c r="C8" i="3"/>
  <c r="B8" i="3"/>
  <c r="K12" i="3" l="1"/>
  <c r="K10" i="3"/>
  <c r="K9" i="3"/>
  <c r="K11" i="3"/>
  <c r="K8" i="3"/>
  <c r="G46" i="3"/>
  <c r="I50" i="1"/>
  <c r="G50" i="1"/>
  <c r="N31" i="1" l="1"/>
  <c r="N32" i="1"/>
  <c r="N33" i="1"/>
  <c r="N34" i="1"/>
  <c r="N35" i="1"/>
  <c r="N36" i="1"/>
  <c r="N37" i="1"/>
  <c r="N38" i="1"/>
  <c r="N39" i="1"/>
  <c r="N10" i="1" l="1"/>
  <c r="N12" i="1"/>
  <c r="N13" i="1"/>
  <c r="N14" i="1"/>
  <c r="N15" i="1"/>
  <c r="N16" i="1"/>
  <c r="N17" i="1"/>
  <c r="N29" i="1"/>
  <c r="N30" i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tc={8365B04D-BB45-4B8A-9D5B-F969CD471E32}</author>
  </authors>
  <commentList>
    <comment ref="L9" authorId="0" shapeId="0" xr:uid="{8365B04D-BB45-4B8A-9D5B-F969CD471E3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Beliebig erweiterbar. Ggf. Legende links unten erweitern.</t>
      </text>
    </comment>
  </commentList>
</comments>
</file>

<file path=xl/sharedStrings.xml><?xml version="1.0" encoding="utf-8"?>
<sst xmlns="http://schemas.openxmlformats.org/spreadsheetml/2006/main" count="285" uniqueCount="127">
  <si>
    <t>Projektbeschreibung</t>
  </si>
  <si>
    <t>Projekt-Nr.</t>
  </si>
  <si>
    <t>LAG-Beschluss
Datum</t>
  </si>
  <si>
    <t>Anmerkungen</t>
  </si>
  <si>
    <t>LAG-Management</t>
  </si>
  <si>
    <t>Summe</t>
  </si>
  <si>
    <t>*)</t>
  </si>
  <si>
    <t>B = beantragt</t>
  </si>
  <si>
    <t>C = bewilligt</t>
  </si>
  <si>
    <t>D = abgeschlossen</t>
  </si>
  <si>
    <t>E = nicht umgesetzt</t>
  </si>
  <si>
    <t>Übersicht zur Darstellung der Zielerreichung und Umsetzung der LES sowie zu den Grunddaten der bewilligten Vorhaben</t>
  </si>
  <si>
    <t>Frist zur Einreichung Schlusszahlungsantrag (vgl. aktuellster Bewilligungsbescheid)</t>
  </si>
  <si>
    <t>Entwicklungsziel</t>
  </si>
  <si>
    <t>**)</t>
  </si>
  <si>
    <t>E = Einzelprojekt</t>
  </si>
  <si>
    <t xml:space="preserve">Entwicklungsstand**
</t>
  </si>
  <si>
    <t>Projekttittel</t>
  </si>
  <si>
    <t>Frist Eingang AELF</t>
  </si>
  <si>
    <t>J = Ohne Förderung umgesetzt</t>
  </si>
  <si>
    <t>I = Über anderes Förderprgramm umgesetzt</t>
  </si>
  <si>
    <t>G = Von der LAG abgelehnt</t>
  </si>
  <si>
    <t>H = Von AELF abgelehnt</t>
  </si>
  <si>
    <t>F = lfd. Aktivitäten andere Förderung</t>
  </si>
  <si>
    <t>Projektträger / Zuwendungsempfänger</t>
  </si>
  <si>
    <t>Stand:</t>
  </si>
  <si>
    <t xml:space="preserve">Beiblatt Monitoring der LAG </t>
  </si>
  <si>
    <t>=</t>
  </si>
  <si>
    <t>Eingabefelder</t>
  </si>
  <si>
    <t>Keine Eingabefelder</t>
  </si>
  <si>
    <r>
      <t>Ablauf Bewilligungszeitraum (</t>
    </r>
    <r>
      <rPr>
        <i/>
        <sz val="10"/>
        <rFont val="Arial"/>
        <family val="2"/>
      </rPr>
      <t xml:space="preserve">vgl. </t>
    </r>
    <r>
      <rPr>
        <b/>
        <i/>
        <sz val="10"/>
        <rFont val="Arial"/>
        <family val="2"/>
      </rPr>
      <t>aktuellster</t>
    </r>
    <r>
      <rPr>
        <i/>
        <sz val="10"/>
        <rFont val="Arial"/>
        <family val="2"/>
      </rPr>
      <t xml:space="preserve"> Bewilligungsbescheid</t>
    </r>
    <r>
      <rPr>
        <sz val="10"/>
        <rFont val="Arial"/>
        <family val="2"/>
      </rPr>
      <t>)</t>
    </r>
  </si>
  <si>
    <t>beantragte Gesamtkosten</t>
  </si>
  <si>
    <t>Rankingliste der LAG</t>
  </si>
  <si>
    <t>LAG-Beschluss Datum</t>
  </si>
  <si>
    <t>Ranking Nr.</t>
  </si>
  <si>
    <t>Finanzplan der LAG</t>
  </si>
  <si>
    <t>Sonstiges</t>
  </si>
  <si>
    <t>Name Entwicklungsziel</t>
  </si>
  <si>
    <t>LAG-Budget</t>
  </si>
  <si>
    <t>-</t>
  </si>
  <si>
    <t>Restbudget der LAG</t>
  </si>
  <si>
    <t>Summe der beschlossenen bzw. bewilligten Zuwendung</t>
  </si>
  <si>
    <t>EZ 3</t>
  </si>
  <si>
    <t>EZ 1</t>
  </si>
  <si>
    <t>EZ 2</t>
  </si>
  <si>
    <t>EZ 4</t>
  </si>
  <si>
    <t>beschlossene Zuwendung</t>
  </si>
  <si>
    <t>Punkte Projektauswahl</t>
  </si>
  <si>
    <t>EZ</t>
  </si>
  <si>
    <t>bewilligte Zuwendung</t>
  </si>
  <si>
    <t>HZ</t>
  </si>
  <si>
    <t>Sitzungsnr.</t>
  </si>
  <si>
    <t>Projektnr</t>
  </si>
  <si>
    <t>Restbudget ausreichend?</t>
  </si>
  <si>
    <t>beschlossene bzw. bewilligte Zuwendung</t>
  </si>
  <si>
    <t>EZ 5</t>
  </si>
  <si>
    <t>keine Eingabefelder</t>
  </si>
  <si>
    <t xml:space="preserve">Anerkannte Zuwendung gem. aktuell gültigen Bewilligungsbescheid </t>
  </si>
  <si>
    <t>Kosten / Förderung / Daten</t>
  </si>
  <si>
    <t>Fördersatz in %</t>
  </si>
  <si>
    <t>A = LAG-Beschluss</t>
  </si>
  <si>
    <t>weiteres EZ</t>
  </si>
  <si>
    <t>Indikatorblatt muss bei Bedarf ggf. selbst erstellt werden</t>
  </si>
  <si>
    <r>
      <t>VAIF-Nr: LE5-____ (</t>
    </r>
    <r>
      <rPr>
        <i/>
        <sz val="10"/>
        <rFont val="Arial"/>
        <family val="2"/>
      </rPr>
      <t>vgl. Bewilligungsbescheid</t>
    </r>
    <r>
      <rPr>
        <sz val="10"/>
        <rFont val="Arial"/>
        <family val="2"/>
      </rPr>
      <t>)</t>
    </r>
  </si>
  <si>
    <t>Projekttyp
(E, K-G, K-T)*</t>
  </si>
  <si>
    <t>K-G = Kooperationsprojekt mit gemeinsamen Förderantrag</t>
  </si>
  <si>
    <t>K-T = Kooperationsprojekt mit geteiltem Förderantrag</t>
  </si>
  <si>
    <t>LEADER Traun-Alz-Salzach</t>
  </si>
  <si>
    <t>Tittmoning und seine Mühlen</t>
  </si>
  <si>
    <t>Stadt Tittmoning</t>
  </si>
  <si>
    <t>E</t>
  </si>
  <si>
    <t>Aktiv- u. Freizeitbereich Inhausen</t>
  </si>
  <si>
    <t>TUS Engelsberg</t>
  </si>
  <si>
    <t>Pumptrack Traunreut</t>
  </si>
  <si>
    <t>Stadt Traunreut</t>
  </si>
  <si>
    <t>abc coworking</t>
  </si>
  <si>
    <t>abc Ladenbau GmbH</t>
  </si>
  <si>
    <t>Inneneinrichtung "Alte Turnhalle"</t>
  </si>
  <si>
    <t>Gemeinde Garching a.Alz</t>
  </si>
  <si>
    <t>Klima u. Resourcen schützen</t>
  </si>
  <si>
    <t>Förderung der regionalen Wertschöpfung</t>
  </si>
  <si>
    <t>Daseinsvorsorge sichern, demograph. Wandel gestalten</t>
  </si>
  <si>
    <t>HZ 3.3</t>
  </si>
  <si>
    <t>HZ 4.2</t>
  </si>
  <si>
    <t>HZ 3.1</t>
  </si>
  <si>
    <t>Förderung des sozialen Zusammenhalts</t>
  </si>
  <si>
    <t>Captain Hook Boulderhalle Chiemgau</t>
  </si>
  <si>
    <t>Chiemgau Boulder Sports GmbH</t>
  </si>
  <si>
    <t>Umsetzung Wandern Fridolfing</t>
  </si>
  <si>
    <t>Gemeinde Fridolfing</t>
  </si>
  <si>
    <t>Bike Park Fridolfing</t>
  </si>
  <si>
    <t>TSV Tittmoning</t>
  </si>
  <si>
    <t>Unterstützung Bürgerengagement</t>
  </si>
  <si>
    <t>LAG LEADER Traun-Alz-Salzach</t>
  </si>
  <si>
    <t>HZ 2.1</t>
  </si>
  <si>
    <t>Errichtung Alwetterplätze</t>
  </si>
  <si>
    <t>Mehrgenerationenplatz Asten</t>
  </si>
  <si>
    <t>Haus der Musik und Kultur</t>
  </si>
  <si>
    <t>Gemeinde Engelsberg</t>
  </si>
  <si>
    <t>GWÖ goes Europe</t>
  </si>
  <si>
    <t>Zukunftsregion Rupertiwinkel</t>
  </si>
  <si>
    <t>Zentralgebäude Inneneinrichtung</t>
  </si>
  <si>
    <t>K-T</t>
  </si>
  <si>
    <t>Dorfbackofen Lindach</t>
  </si>
  <si>
    <t>Dorfbackverein Lindach</t>
  </si>
  <si>
    <t>HZ.3.3</t>
  </si>
  <si>
    <t>HZ.4.1</t>
  </si>
  <si>
    <t>HZ. 3.2</t>
  </si>
  <si>
    <t>HZ. 4.2</t>
  </si>
  <si>
    <t>HZ. 3.3</t>
  </si>
  <si>
    <t>Trachtenverein Traunwalchen</t>
  </si>
  <si>
    <t>D</t>
  </si>
  <si>
    <t>C</t>
  </si>
  <si>
    <t>LES-13108-74</t>
  </si>
  <si>
    <t>Begegnungsstätte Traunwalchen</t>
  </si>
  <si>
    <t>Barrierefreiheit Marktler Bürgerhaus</t>
  </si>
  <si>
    <t>Markt Marktl</t>
  </si>
  <si>
    <t>Allwetterplatz Kastl</t>
  </si>
  <si>
    <t>Gemeinde Kastl</t>
  </si>
  <si>
    <t>Feinste Kunst für Kinder in Not</t>
  </si>
  <si>
    <t>Kulturverein Assing 7</t>
  </si>
  <si>
    <t>HZ 4.1</t>
  </si>
  <si>
    <t>HZ 2.2</t>
  </si>
  <si>
    <t>zurückgezogen</t>
  </si>
  <si>
    <t>Barrierefreier Veranstaltungsraum</t>
  </si>
  <si>
    <t>Gemeinde Tacherting</t>
  </si>
  <si>
    <t>HZ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</si>
</sst>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1" tint="0.499984740745262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165" fontId="0" fillId="0" borderId="0" xfId="1" applyFont="1"/>
    <xf numFmtId="165" fontId="10" fillId="0" borderId="0" xfId="1" applyFont="1"/>
    <xf numFmtId="165" fontId="0" fillId="0" borderId="0" xfId="0" applyNumberFormat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textRotation="45"/>
    </xf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/>
    <xf numFmtId="44" fontId="7" fillId="5" borderId="1" xfId="1" applyNumberFormat="1" applyFont="1" applyFill="1" applyBorder="1" applyAlignment="1">
      <alignment horizontal="right" vertical="center"/>
    </xf>
    <xf numFmtId="44" fontId="7" fillId="5" borderId="10" xfId="1" applyNumberFormat="1" applyFont="1" applyFill="1" applyBorder="1" applyAlignment="1">
      <alignment horizontal="right" vertical="center"/>
    </xf>
    <xf numFmtId="44" fontId="7" fillId="5" borderId="6" xfId="1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44" fontId="7" fillId="3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textRotation="45" wrapText="1"/>
    </xf>
    <xf numFmtId="0" fontId="14" fillId="3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0" fillId="4" borderId="15" xfId="0" applyFill="1" applyBorder="1"/>
    <xf numFmtId="0" fontId="14" fillId="3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left" vertical="center"/>
    </xf>
    <xf numFmtId="44" fontId="0" fillId="0" borderId="0" xfId="0" applyNumberFormat="1"/>
    <xf numFmtId="0" fontId="7" fillId="4" borderId="1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4" fontId="7" fillId="4" borderId="12" xfId="0" applyNumberFormat="1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4" fontId="7" fillId="5" borderId="10" xfId="0" applyNumberFormat="1" applyFont="1" applyFill="1" applyBorder="1" applyAlignment="1">
      <alignment horizontal="center" vertical="center"/>
    </xf>
    <xf numFmtId="14" fontId="7" fillId="4" borderId="13" xfId="0" applyNumberFormat="1" applyFont="1" applyFill="1" applyBorder="1" applyAlignment="1">
      <alignment horizontal="center" vertical="center"/>
    </xf>
    <xf numFmtId="0" fontId="7" fillId="4" borderId="7" xfId="2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4" fontId="7" fillId="5" borderId="6" xfId="0" applyNumberFormat="1" applyFont="1" applyFill="1" applyBorder="1" applyAlignment="1">
      <alignment horizontal="center" vertical="center"/>
    </xf>
    <xf numFmtId="0" fontId="7" fillId="4" borderId="3" xfId="2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44" fontId="6" fillId="4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4" fontId="7" fillId="4" borderId="18" xfId="0" applyNumberFormat="1" applyFont="1" applyFill="1" applyBorder="1" applyAlignment="1">
      <alignment horizontal="left" vertical="center" wrapText="1"/>
    </xf>
    <xf numFmtId="14" fontId="7" fillId="4" borderId="18" xfId="0" applyNumberFormat="1" applyFont="1" applyFill="1" applyBorder="1" applyAlignment="1">
      <alignment horizontal="center" vertical="center" wrapText="1"/>
    </xf>
    <xf numFmtId="1" fontId="7" fillId="5" borderId="18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7" fillId="4" borderId="20" xfId="0" applyFont="1" applyFill="1" applyBorder="1" applyAlignment="1">
      <alignment horizontal="center" vertical="center" wrapText="1"/>
    </xf>
    <xf numFmtId="14" fontId="7" fillId="4" borderId="20" xfId="0" applyNumberFormat="1" applyFont="1" applyFill="1" applyBorder="1" applyAlignment="1">
      <alignment horizontal="center" vertical="center" wrapText="1"/>
    </xf>
    <xf numFmtId="1" fontId="7" fillId="5" borderId="20" xfId="0" applyNumberFormat="1" applyFont="1" applyFill="1" applyBorder="1" applyAlignment="1">
      <alignment horizontal="center" vertical="center" wrapText="1"/>
    </xf>
    <xf numFmtId="44" fontId="7" fillId="4" borderId="20" xfId="0" applyNumberFormat="1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left" vertical="center" wrapText="1"/>
    </xf>
    <xf numFmtId="49" fontId="7" fillId="4" borderId="23" xfId="0" applyNumberFormat="1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center" wrapText="1"/>
    </xf>
    <xf numFmtId="44" fontId="7" fillId="4" borderId="22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44" fontId="7" fillId="4" borderId="23" xfId="0" applyNumberFormat="1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44" fontId="14" fillId="5" borderId="23" xfId="0" applyNumberFormat="1" applyFont="1" applyFill="1" applyBorder="1" applyAlignment="1">
      <alignment horizontal="left" vertical="center" wrapText="1"/>
    </xf>
    <xf numFmtId="49" fontId="14" fillId="4" borderId="23" xfId="0" applyNumberFormat="1" applyFont="1" applyFill="1" applyBorder="1" applyAlignment="1">
      <alignment horizontal="left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1" fontId="7" fillId="4" borderId="2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4" fontId="7" fillId="4" borderId="9" xfId="0" applyNumberFormat="1" applyFont="1" applyFill="1" applyBorder="1" applyAlignment="1">
      <alignment horizontal="right" vertical="center" wrapText="1"/>
    </xf>
    <xf numFmtId="44" fontId="7" fillId="4" borderId="16" xfId="0" applyNumberFormat="1" applyFont="1" applyFill="1" applyBorder="1" applyAlignment="1">
      <alignment horizontal="left" vertical="center"/>
    </xf>
    <xf numFmtId="1" fontId="7" fillId="4" borderId="20" xfId="0" applyNumberFormat="1" applyFont="1" applyFill="1" applyBorder="1" applyAlignment="1">
      <alignment horizontal="center" vertical="center" wrapText="1"/>
    </xf>
    <xf numFmtId="44" fontId="7" fillId="4" borderId="22" xfId="0" applyNumberFormat="1" applyFont="1" applyFill="1" applyBorder="1" applyAlignment="1">
      <alignment horizontal="center" vertical="center" wrapText="1"/>
    </xf>
    <xf numFmtId="44" fontId="7" fillId="4" borderId="2" xfId="0" applyNumberFormat="1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5" borderId="1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4" fontId="7" fillId="3" borderId="15" xfId="0" applyNumberFormat="1" applyFont="1" applyFill="1" applyBorder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165" fontId="9" fillId="0" borderId="0" xfId="1" applyFont="1" applyAlignment="1">
      <alignment horizontal="right"/>
    </xf>
    <xf numFmtId="165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0" fontId="7" fillId="5" borderId="1" xfId="1" applyNumberFormat="1" applyFont="1" applyFill="1" applyBorder="1" applyAlignment="1">
      <alignment horizontal="center" vertical="center"/>
    </xf>
    <xf numFmtId="10" fontId="7" fillId="5" borderId="10" xfId="1" applyNumberFormat="1" applyFont="1" applyFill="1" applyBorder="1" applyAlignment="1">
      <alignment horizontal="center" vertical="center"/>
    </xf>
    <xf numFmtId="10" fontId="7" fillId="5" borderId="6" xfId="1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5" borderId="10" xfId="0" applyNumberFormat="1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/>
    </xf>
    <xf numFmtId="14" fontId="6" fillId="4" borderId="22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/>
    </xf>
    <xf numFmtId="49" fontId="18" fillId="4" borderId="23" xfId="0" applyNumberFormat="1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44" fontId="7" fillId="4" borderId="18" xfId="0" applyNumberFormat="1" applyFont="1" applyFill="1" applyBorder="1" applyAlignment="1">
      <alignment horizontal="center" vertical="center" wrapText="1"/>
    </xf>
    <xf numFmtId="44" fontId="7" fillId="4" borderId="24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left" vertical="center" wrapText="1"/>
    </xf>
    <xf numFmtId="44" fontId="7" fillId="4" borderId="2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12" fillId="4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28" xfId="0" applyNumberFormat="1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2" xfId="2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 wrapText="1"/>
    </xf>
    <xf numFmtId="14" fontId="19" fillId="4" borderId="18" xfId="0" applyNumberFormat="1" applyFont="1" applyFill="1" applyBorder="1" applyAlignment="1">
      <alignment horizontal="center" vertical="center" wrapText="1"/>
    </xf>
    <xf numFmtId="1" fontId="19" fillId="5" borderId="18" xfId="0" applyNumberFormat="1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44" fontId="19" fillId="4" borderId="18" xfId="0" applyNumberFormat="1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5" borderId="9" xfId="0" applyFont="1" applyFill="1" applyBorder="1" applyAlignment="1">
      <alignment horizontal="center" vertical="center"/>
    </xf>
    <xf numFmtId="14" fontId="19" fillId="5" borderId="3" xfId="0" applyNumberFormat="1" applyFont="1" applyFill="1" applyBorder="1" applyAlignment="1">
      <alignment horizontal="center" vertical="center"/>
    </xf>
    <xf numFmtId="14" fontId="19" fillId="4" borderId="6" xfId="0" applyNumberFormat="1" applyFont="1" applyFill="1" applyBorder="1" applyAlignment="1">
      <alignment horizontal="center" vertical="center"/>
    </xf>
    <xf numFmtId="44" fontId="19" fillId="5" borderId="6" xfId="1" applyNumberFormat="1" applyFont="1" applyFill="1" applyBorder="1" applyAlignment="1">
      <alignment horizontal="right" vertical="center"/>
    </xf>
    <xf numFmtId="44" fontId="19" fillId="5" borderId="1" xfId="1" applyNumberFormat="1" applyFont="1" applyFill="1" applyBorder="1" applyAlignment="1">
      <alignment horizontal="right" vertical="center"/>
    </xf>
    <xf numFmtId="10" fontId="19" fillId="5" borderId="1" xfId="1" applyNumberFormat="1" applyFont="1" applyFill="1" applyBorder="1" applyAlignment="1">
      <alignment horizontal="center" vertical="center"/>
    </xf>
    <xf numFmtId="44" fontId="7" fillId="5" borderId="1" xfId="1" applyNumberFormat="1" applyFont="1" applyFill="1" applyBorder="1" applyAlignment="1" applyProtection="1">
      <alignment horizontal="right" vertical="center"/>
    </xf>
    <xf numFmtId="44" fontId="7" fillId="5" borderId="6" xfId="1" applyNumberFormat="1" applyFont="1" applyFill="1" applyBorder="1" applyAlignment="1" applyProtection="1">
      <alignment horizontal="right" vertical="center"/>
    </xf>
    <xf numFmtId="49" fontId="19" fillId="5" borderId="6" xfId="0" applyNumberFormat="1" applyFont="1" applyFill="1" applyBorder="1" applyAlignment="1">
      <alignment horizontal="left" vertical="center"/>
    </xf>
    <xf numFmtId="44" fontId="19" fillId="4" borderId="20" xfId="0" applyNumberFormat="1" applyFont="1" applyFill="1" applyBorder="1" applyAlignment="1">
      <alignment horizontal="left" vertical="center" wrapText="1"/>
    </xf>
    <xf numFmtId="166" fontId="7" fillId="5" borderId="1" xfId="1" applyNumberFormat="1" applyFont="1" applyFill="1" applyBorder="1" applyAlignment="1">
      <alignment horizontal="right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6" xfId="1" applyNumberFormat="1" applyFont="1" applyFill="1" applyBorder="1" applyAlignment="1">
      <alignment horizontal="right" vertical="center"/>
    </xf>
    <xf numFmtId="166" fontId="7" fillId="5" borderId="10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4" fontId="8" fillId="4" borderId="27" xfId="0" applyNumberFormat="1" applyFont="1" applyFill="1" applyBorder="1" applyAlignment="1">
      <alignment horizontal="center" vertical="center" wrapText="1"/>
    </xf>
    <xf numFmtId="44" fontId="8" fillId="4" borderId="5" xfId="0" applyNumberFormat="1" applyFont="1" applyFill="1" applyBorder="1" applyAlignment="1">
      <alignment horizontal="center" vertical="center" wrapText="1"/>
    </xf>
    <xf numFmtId="44" fontId="8" fillId="4" borderId="18" xfId="0" applyNumberFormat="1" applyFont="1" applyFill="1" applyBorder="1" applyAlignment="1">
      <alignment horizontal="center" vertical="center" wrapText="1"/>
    </xf>
    <xf numFmtId="44" fontId="8" fillId="4" borderId="21" xfId="0" applyNumberFormat="1" applyFont="1" applyFill="1" applyBorder="1" applyAlignment="1">
      <alignment horizontal="center" vertical="center" wrapText="1"/>
    </xf>
  </cellXfs>
  <cellStyles count="3">
    <cellStyle name="Dezimal [0]" xfId="2" builtinId="6"/>
    <cellStyle name="Komma" xfId="1" builtinId="3"/>
    <cellStyle name="Standard" xfId="0" builtinId="0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  <fill>
        <patternFill>
          <bgColor theme="2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 patternType="solid">
          <bgColor rgb="FFC00000"/>
        </patternFill>
      </fill>
    </dxf>
    <dxf>
      <fill>
        <patternFill>
          <bgColor theme="2"/>
        </patternFill>
      </fill>
    </dxf>
    <dxf>
      <font>
        <color theme="2"/>
      </font>
    </dxf>
    <dxf>
      <font>
        <color theme="7" tint="0.79998168889431442"/>
      </font>
    </dxf>
    <dxf>
      <font>
        <color theme="2"/>
      </font>
      <fill>
        <patternFill>
          <bgColor theme="2"/>
        </patternFill>
      </fill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b val="0"/>
        <i val="0"/>
        <strike val="0"/>
        <color theme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4" tint="0.7999816888943144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5E2-4667-8332-3F841F59C0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5E2-4667-8332-3F841F59C0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5E2-4667-8332-3F841F59C0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5E2-4667-8332-3F841F59C0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7EC-4ACA-A4EB-A32A7563DE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5E2-4667-8332-3F841F59C0A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5E2-4667-8332-3F841F59C0A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5E2-4667-8332-3F841F59C0A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5E2-4667-8332-3F841F59C0A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4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7EC-4ACA-A4EB-A32A7563DE2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Finanzplan!$I$8:$I$12</c:f>
              <c:strCache>
                <c:ptCount val="5"/>
                <c:pt idx="0">
                  <c:v> EZ 1 </c:v>
                </c:pt>
                <c:pt idx="1">
                  <c:v> EZ 2 </c:v>
                </c:pt>
                <c:pt idx="2">
                  <c:v> EZ 3 </c:v>
                </c:pt>
                <c:pt idx="3">
                  <c:v> EZ 4 </c:v>
                </c:pt>
                <c:pt idx="4">
                  <c:v> EZ 5 </c:v>
                </c:pt>
              </c:strCache>
            </c:strRef>
          </c:cat>
          <c:val>
            <c:numRef>
              <c:f>Finanzplan!$K$8:$K$12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408440.45</c:v>
                </c:pt>
                <c:pt idx="2">
                  <c:v>563595.99000000011</c:v>
                </c:pt>
                <c:pt idx="3">
                  <c:v>645560.16999999993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E2-4667-8332-3F841F59C0A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8891</xdr:colOff>
      <xdr:row>17</xdr:row>
      <xdr:rowOff>210185</xdr:rowOff>
    </xdr:from>
    <xdr:to>
      <xdr:col>12</xdr:col>
      <xdr:colOff>841375</xdr:colOff>
      <xdr:row>40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30776D-652F-4C45-85A6-45BC8A7D2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enzl, Daniel (fueak)" id="{5FC26F91-010B-4656-84A2-99124ACDC4A2}" userId="Wenzl, Daniel (fueak)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7AFB5-0DEB-4E9D-A562-9D393B7FC506}" name="Tabelle1" displayName="Tabelle1" ref="A9:R50" totalsRowCount="1" headerRowDxfId="90" dataDxfId="89" totalsRowDxfId="87" tableBorderDxfId="88">
  <autoFilter ref="A9:R49" xr:uid="{50569044-0BFE-419E-BCF7-74163606781F}"/>
  <tableColumns count="18">
    <tableColumn id="1" xr3:uid="{B66D86DC-4EF7-4A79-B568-E32F5430CD2F}" name="Projekt-Nr." totalsRowLabel="Summe" dataDxfId="86" totalsRowDxfId="17" dataCellStyle="Dezimal [0]"/>
    <tableColumn id="2" xr3:uid="{DB595187-6EF6-4228-AA42-E8CC832F38D6}" name="Projekttittel" dataDxfId="85" totalsRowDxfId="16"/>
    <tableColumn id="3" xr3:uid="{4562F00F-C568-4393-863E-2C55E8412465}" name="Projektträger / Zuwendungsempfänger" dataDxfId="84" totalsRowDxfId="15"/>
    <tableColumn id="4" xr3:uid="{49C65BDE-3685-4C69-A3A6-3798E9852AA4}" name="Projekttyp_x000a_(E, K-G, K-T)*" dataDxfId="83" totalsRowDxfId="14"/>
    <tableColumn id="5" xr3:uid="{23446CCD-16D1-4E8A-8946-85C3C3A8131C}" name="LAG-Beschluss_x000a_Datum" dataDxfId="82" totalsRowDxfId="13"/>
    <tableColumn id="6" xr3:uid="{F46BF481-45CD-4313-BB50-CFCFBFF1B3D1}" name="Frist Eingang AELF" dataDxfId="81" totalsRowDxfId="12"/>
    <tableColumn id="7" xr3:uid="{C9558A42-E36A-4E08-BD9B-A0DD05BB40E9}" name="beantragte Gesamtkosten" totalsRowFunction="sum" dataDxfId="80" totalsRowDxfId="11" dataCellStyle="Komma"/>
    <tableColumn id="8" xr3:uid="{8F153D8E-ED3E-4C59-819E-8F82FF4B81D3}" name="beschlossene Zuwendung" totalsRowFunction="sum" dataDxfId="79" totalsRowDxfId="10" dataCellStyle="Komma"/>
    <tableColumn id="9" xr3:uid="{508DB856-F25A-4CAB-B279-F996B767E651}" name="Anerkannte Zuwendung gem. aktuell gültigen Bewilligungsbescheid " totalsRowFunction="sum" dataDxfId="78" totalsRowDxfId="9" dataCellStyle="Komma"/>
    <tableColumn id="17" xr3:uid="{A067B95E-9ECB-4CFC-A7FE-08B7A967956F}" name="Fördersatz in %" dataDxfId="77" totalsRowDxfId="8" dataCellStyle="Komma"/>
    <tableColumn id="10" xr3:uid="{A89553FF-8AEF-4047-AE1D-17865270E875}" name="VAIF-Nr: LE5-____ (vgl. Bewilligungsbescheid)" dataDxfId="76" totalsRowDxfId="7"/>
    <tableColumn id="11" xr3:uid="{558F0E0A-DD8B-4AFD-AA4C-2C0F5946EAFA}" name="Entwicklungsstand**_x000a_" dataDxfId="75" totalsRowDxfId="6"/>
    <tableColumn id="12" xr3:uid="{663ABB5D-D42F-44BF-A913-752AC85491E6}" name="Ablauf Bewilligungszeitraum (vgl. aktuellster Bewilligungsbescheid)" dataDxfId="74" totalsRowDxfId="5"/>
    <tableColumn id="13" xr3:uid="{0C65A57B-874F-436D-85BA-B09401D24EA7}" name="Frist zur Einreichung Schlusszahlungsantrag (vgl. aktuellster Bewilligungsbescheid)" dataDxfId="73" totalsRowDxfId="4"/>
    <tableColumn id="23" xr3:uid="{AFD06710-8243-4D56-B7F4-7526488595F8}" name="EZ" dataDxfId="72" totalsRowDxfId="3"/>
    <tableColumn id="18" xr3:uid="{F1F58CAC-FCF0-4CE0-AD6E-A0B8336D188C}" name="HZ" dataDxfId="71" totalsRowDxfId="2"/>
    <tableColumn id="19" xr3:uid="{24AF4838-A311-4C16-8641-A7F915EAFED3}" name="weiteres EZ" dataDxfId="70" totalsRowDxfId="1"/>
    <tableColumn id="22" xr3:uid="{8AAE7423-B606-49B0-A3EB-63D9BE420859}" name="Anmerkungen" dataDxfId="69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4D1ED8-AF56-4A99-8AC1-7A181F8CD46E}" name="Tabelle2" displayName="Tabelle2" ref="A7:L48" totalsRowShown="0" headerRowDxfId="68" tableBorderDxfId="67">
  <autoFilter ref="A7:L48" xr:uid="{934D1ED8-AF56-4A99-8AC1-7A181F8CD46E}"/>
  <sortState xmlns:xlrd2="http://schemas.microsoft.com/office/spreadsheetml/2017/richdata2" ref="A8:L47">
    <sortCondition descending="1" ref="F8:F47"/>
    <sortCondition ref="I8:I47"/>
  </sortState>
  <tableColumns count="12">
    <tableColumn id="1" xr3:uid="{74198968-FA0E-4139-86C6-3F994983FE88}" name="Sitzungsnr."/>
    <tableColumn id="11" xr3:uid="{CD5A29FD-5516-41CA-A124-C20EFA3D70BC}" name="Projektnr"/>
    <tableColumn id="2" xr3:uid="{5FB68C6B-2530-4BC8-9E42-CF058C51F187}" name="Projekttittel"/>
    <tableColumn id="3" xr3:uid="{21C7B2FB-6D08-482F-8142-B5BCCE447F1B}" name="Projektträger / Zuwendungsempfänger"/>
    <tableColumn id="4" xr3:uid="{1D760744-26CC-485B-88F5-4D4FD78BD6D3}" name="Projekttyp_x000a_(E, K-G, K-T)*"/>
    <tableColumn id="5" xr3:uid="{F298540F-41B1-4393-BA31-FC63CB7ECD6C}" name="LAG-Beschluss Datum"/>
    <tableColumn id="6" xr3:uid="{4F7DAC1F-4EEF-4B10-B341-129F5DAE7101}" name="Punkte Projektauswahl"/>
    <tableColumn id="7" xr3:uid="{600F6D74-16D5-4487-9AF1-4A32C9641183}" name="EZ" dataDxfId="66"/>
    <tableColumn id="8" xr3:uid="{80F06FB3-6C65-4BD1-9FDD-5CF217474A36}" name="Ranking Nr." dataDxfId="65"/>
    <tableColumn id="9" xr3:uid="{13BAACBB-3DF5-46B0-814A-1C626990743E}" name="beschlossene Zuwendung"/>
    <tableColumn id="10" xr3:uid="{67111A84-EF46-4484-9F2F-D6274B5E619E}" name="bewilligte Zuwendung" dataDxfId="64"/>
    <tableColumn id="12" xr3:uid="{52FFC813-8CE6-4FA3-8D21-92440088A9C2}" name="Restbudget ausreichend?" dataDxfId="63">
      <calculatedColumnFormula>IF(SUM(#REF!)&gt;$J$8,"ja","nein")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A56290-52EA-4227-A20E-518AD127878A}" name="Tabelle28" displayName="Tabelle28" ref="A7:G46" totalsRowCount="1" headerRowDxfId="62" dataDxfId="60" totalsRowDxfId="58" headerRowBorderDxfId="61" tableBorderDxfId="59">
  <autoFilter ref="A7:G45" xr:uid="{80376E0A-6682-4A6F-B754-A73F9636A4B7}"/>
  <tableColumns count="7">
    <tableColumn id="1" xr3:uid="{7F01B5E0-8235-4F79-BB85-F61095E075A4}" name="Projekt-Nr." totalsRowLabel="Summe" dataDxfId="57" totalsRowDxfId="56"/>
    <tableColumn id="2" xr3:uid="{627F51A1-0C4E-4119-B51D-17D3044A872A}" name="Projekttittel" dataDxfId="55" totalsRowDxfId="54">
      <calculatedColumnFormula>'Beiblatt Monitoring'!B11</calculatedColumnFormula>
    </tableColumn>
    <tableColumn id="3" xr3:uid="{453DE42C-15F0-4CD0-84AC-3C9879D5CEC6}" name="Projektträger / Zuwendungsempfänger" dataDxfId="53" totalsRowDxfId="52">
      <calculatedColumnFormula>'Beiblatt Monitoring'!C11</calculatedColumnFormula>
    </tableColumn>
    <tableColumn id="4" xr3:uid="{8BDD2666-E857-45F3-BC73-9708EEE61392}" name="Projekttyp_x000a_(E, K-G, K-T)*" dataDxfId="51" totalsRowDxfId="50">
      <calculatedColumnFormula>'Beiblatt Monitoring'!D11</calculatedColumnFormula>
    </tableColumn>
    <tableColumn id="5" xr3:uid="{C789AC13-5101-4C64-A2B8-90E5D66244DA}" name="LAG-Beschluss Datum" dataDxfId="49" totalsRowDxfId="48">
      <calculatedColumnFormula>'Beiblatt Monitoring'!E11</calculatedColumnFormula>
    </tableColumn>
    <tableColumn id="6" xr3:uid="{4C2EB3DF-6223-4FFF-A2C4-CA3E83CA6063}" name="Entwicklungsziel" dataDxfId="47" totalsRowDxfId="46">
      <calculatedColumnFormula>'Beiblatt Monitoring'!O11</calculatedColumnFormula>
    </tableColumn>
    <tableColumn id="9" xr3:uid="{FD3FA598-D688-4682-A3EF-8D56BB4B2EDD}" name="beschlossene bzw. bewilligte Zuwendung" totalsRowFunction="sum" dataDxfId="45" totalsRowDxfId="44">
      <calculatedColumnFormula>IF('Beiblatt Monitoring'!I11&gt;0,'Beiblatt Monitoring'!I11,'Beiblatt Monitoring'!H11)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9" dT="2021-08-03T13:33:40.14" personId="{5FC26F91-010B-4656-84A2-99124ACDC4A2}" id="{8365B04D-BB45-4B8A-9D5B-F969CD471E32}">
    <text>Beliebig erweiterbar. Ggf. Legende links unten erweitern.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73"/>
  <sheetViews>
    <sheetView topLeftCell="B22" zoomScaleNormal="100" workbookViewId="0">
      <selection activeCell="E33" sqref="E33"/>
    </sheetView>
  </sheetViews>
  <sheetFormatPr baseColWidth="10" defaultRowHeight="14.25" x14ac:dyDescent="0.2"/>
  <cols>
    <col min="1" max="1" width="5.625" customWidth="1"/>
    <col min="2" max="2" width="28.5" customWidth="1"/>
    <col min="3" max="3" width="32.625" customWidth="1"/>
    <col min="4" max="4" width="7.5" style="1" customWidth="1"/>
    <col min="5" max="5" width="11" style="1" customWidth="1"/>
    <col min="6" max="6" width="9.875" style="1" customWidth="1"/>
    <col min="7" max="7" width="16" bestFit="1" customWidth="1"/>
    <col min="8" max="8" width="14.5" style="118" customWidth="1"/>
    <col min="9" max="9" width="15.375" style="118" customWidth="1"/>
    <col min="10" max="10" width="11.5" style="15" customWidth="1"/>
    <col min="11" max="11" width="14.625" customWidth="1"/>
    <col min="12" max="12" width="11.5" style="1" customWidth="1"/>
    <col min="13" max="13" width="19.625" customWidth="1"/>
    <col min="14" max="14" width="16.5" customWidth="1"/>
    <col min="15" max="15" width="8" style="1" customWidth="1"/>
    <col min="16" max="16" width="9.5" customWidth="1"/>
    <col min="17" max="17" width="9" customWidth="1"/>
    <col min="18" max="18" width="25" customWidth="1"/>
    <col min="19" max="19" width="18.875" customWidth="1"/>
  </cols>
  <sheetData>
    <row r="1" spans="1:19" ht="41.45" customHeight="1" x14ac:dyDescent="0.2">
      <c r="A1" s="187" t="s">
        <v>26</v>
      </c>
      <c r="B1" s="187"/>
      <c r="C1" s="156" t="s">
        <v>67</v>
      </c>
      <c r="D1" s="147"/>
      <c r="E1" s="15"/>
    </row>
    <row r="2" spans="1:19" ht="26.45" customHeight="1" x14ac:dyDescent="0.2">
      <c r="A2" s="9"/>
      <c r="B2" s="9"/>
      <c r="E2" s="15"/>
      <c r="J2" s="16"/>
      <c r="K2" s="15" t="s">
        <v>27</v>
      </c>
      <c r="L2" s="193" t="s">
        <v>28</v>
      </c>
      <c r="M2" s="193"/>
      <c r="O2" s="65" t="s">
        <v>43</v>
      </c>
      <c r="P2" s="65" t="s">
        <v>27</v>
      </c>
      <c r="Q2" s="195" t="s">
        <v>79</v>
      </c>
      <c r="R2" s="195"/>
    </row>
    <row r="3" spans="1:19" ht="23.45" customHeight="1" x14ac:dyDescent="0.2">
      <c r="A3" s="192" t="s">
        <v>25</v>
      </c>
      <c r="B3" s="192"/>
      <c r="C3" s="157">
        <v>45685</v>
      </c>
      <c r="D3" s="148"/>
      <c r="J3" s="13"/>
      <c r="K3" s="15" t="s">
        <v>27</v>
      </c>
      <c r="L3" s="193" t="s">
        <v>56</v>
      </c>
      <c r="M3" s="193"/>
      <c r="O3" s="65" t="s">
        <v>44</v>
      </c>
      <c r="P3" s="65" t="s">
        <v>27</v>
      </c>
      <c r="Q3" s="195" t="s">
        <v>81</v>
      </c>
      <c r="R3" s="195"/>
    </row>
    <row r="4" spans="1:19" ht="21" customHeight="1" x14ac:dyDescent="0.2">
      <c r="O4" s="65" t="s">
        <v>42</v>
      </c>
      <c r="P4" s="65" t="s">
        <v>27</v>
      </c>
      <c r="Q4" s="195" t="s">
        <v>80</v>
      </c>
      <c r="R4" s="195"/>
    </row>
    <row r="5" spans="1:19" ht="24" customHeight="1" x14ac:dyDescent="0.2">
      <c r="A5" s="194" t="s">
        <v>11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O5" s="65" t="s">
        <v>45</v>
      </c>
      <c r="P5" s="65" t="s">
        <v>27</v>
      </c>
      <c r="Q5" s="195" t="s">
        <v>85</v>
      </c>
      <c r="R5" s="195"/>
    </row>
    <row r="6" spans="1:19" ht="24" customHeight="1" x14ac:dyDescent="0.2">
      <c r="A6" s="105"/>
      <c r="B6" s="105"/>
      <c r="C6" s="105"/>
      <c r="D6" s="105"/>
      <c r="E6" s="105"/>
      <c r="F6" s="105"/>
      <c r="G6" s="105"/>
      <c r="H6" s="119"/>
      <c r="O6" s="65" t="s">
        <v>55</v>
      </c>
      <c r="P6" s="65" t="s">
        <v>27</v>
      </c>
      <c r="Q6" s="195"/>
      <c r="R6" s="195"/>
    </row>
    <row r="7" spans="1:19" ht="24" customHeight="1" x14ac:dyDescent="0.2">
      <c r="A7" s="2"/>
      <c r="B7" s="8"/>
    </row>
    <row r="8" spans="1:19" ht="21" customHeight="1" x14ac:dyDescent="0.2">
      <c r="A8" s="188" t="s">
        <v>0</v>
      </c>
      <c r="B8" s="189"/>
      <c r="C8" s="189"/>
      <c r="D8" s="190"/>
      <c r="E8" s="191" t="s">
        <v>58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23" t="s">
        <v>36</v>
      </c>
      <c r="S8" s="10"/>
    </row>
    <row r="9" spans="1:19" s="12" customFormat="1" ht="117.75" customHeight="1" x14ac:dyDescent="0.2">
      <c r="A9" s="20" t="s">
        <v>1</v>
      </c>
      <c r="B9" s="21" t="s">
        <v>17</v>
      </c>
      <c r="C9" s="21" t="s">
        <v>24</v>
      </c>
      <c r="D9" s="22" t="s">
        <v>64</v>
      </c>
      <c r="E9" s="20" t="s">
        <v>2</v>
      </c>
      <c r="F9" s="21" t="s">
        <v>18</v>
      </c>
      <c r="G9" s="67" t="s">
        <v>31</v>
      </c>
      <c r="H9" s="21" t="s">
        <v>46</v>
      </c>
      <c r="I9" s="21" t="s">
        <v>57</v>
      </c>
      <c r="J9" s="21" t="s">
        <v>59</v>
      </c>
      <c r="K9" s="21" t="s">
        <v>63</v>
      </c>
      <c r="L9" s="21" t="s">
        <v>16</v>
      </c>
      <c r="M9" s="21" t="s">
        <v>30</v>
      </c>
      <c r="N9" s="67" t="s">
        <v>12</v>
      </c>
      <c r="O9" s="60" t="s">
        <v>48</v>
      </c>
      <c r="P9" s="60" t="s">
        <v>50</v>
      </c>
      <c r="Q9" s="61" t="s">
        <v>61</v>
      </c>
      <c r="R9" s="59" t="s">
        <v>3</v>
      </c>
      <c r="S9" s="29"/>
    </row>
    <row r="10" spans="1:19" ht="19.899999999999999" customHeight="1" thickBot="1" x14ac:dyDescent="0.25">
      <c r="A10" s="155">
        <v>1</v>
      </c>
      <c r="B10" s="133" t="s">
        <v>4</v>
      </c>
      <c r="C10" s="134"/>
      <c r="D10" s="42"/>
      <c r="E10" s="43"/>
      <c r="F10" s="44"/>
      <c r="G10" s="18">
        <v>452288.1</v>
      </c>
      <c r="H10" s="18">
        <v>226144.05</v>
      </c>
      <c r="I10" s="185">
        <v>226144.05</v>
      </c>
      <c r="J10" s="126"/>
      <c r="K10" s="129" t="s">
        <v>113</v>
      </c>
      <c r="L10" s="45" t="s">
        <v>112</v>
      </c>
      <c r="M10" s="46"/>
      <c r="N10" s="47">
        <f t="shared" ref="N10:N49" si="0">EDATE(M10,6)</f>
        <v>182</v>
      </c>
      <c r="O10" s="138"/>
      <c r="P10" s="139"/>
      <c r="Q10" s="140"/>
      <c r="R10" s="137"/>
    </row>
    <row r="11" spans="1:19" ht="19.899999999999999" customHeight="1" x14ac:dyDescent="0.2">
      <c r="A11" s="48">
        <v>2</v>
      </c>
      <c r="B11" s="135" t="s">
        <v>68</v>
      </c>
      <c r="C11" s="135" t="s">
        <v>69</v>
      </c>
      <c r="D11" s="49" t="s">
        <v>70</v>
      </c>
      <c r="E11" s="50">
        <v>45229</v>
      </c>
      <c r="F11" s="51">
        <f>EDATE(E11,IF(D11="K-G",6,3))</f>
        <v>45321</v>
      </c>
      <c r="G11" s="19">
        <v>61800</v>
      </c>
      <c r="H11" s="19">
        <v>30800</v>
      </c>
      <c r="I11" s="184">
        <v>30800</v>
      </c>
      <c r="J11" s="127">
        <v>0.5</v>
      </c>
      <c r="K11" s="130"/>
      <c r="L11" s="52" t="s">
        <v>112</v>
      </c>
      <c r="M11" s="53"/>
      <c r="N11" s="51">
        <f t="shared" si="0"/>
        <v>182</v>
      </c>
      <c r="O11" s="110" t="s">
        <v>42</v>
      </c>
      <c r="P11" s="111" t="s">
        <v>82</v>
      </c>
      <c r="Q11" s="112" t="s">
        <v>44</v>
      </c>
      <c r="R11" s="62"/>
    </row>
    <row r="12" spans="1:19" ht="19.899999999999999" customHeight="1" x14ac:dyDescent="0.2">
      <c r="A12" s="54">
        <v>3</v>
      </c>
      <c r="B12" s="132" t="s">
        <v>71</v>
      </c>
      <c r="C12" s="132" t="s">
        <v>72</v>
      </c>
      <c r="D12" s="49" t="s">
        <v>70</v>
      </c>
      <c r="E12" s="55">
        <v>45229</v>
      </c>
      <c r="F12" s="51">
        <f t="shared" ref="F12:F49" si="1">EDATE(E12,IF(D12="K-G",6,3))</f>
        <v>45321</v>
      </c>
      <c r="G12" s="17">
        <v>305345</v>
      </c>
      <c r="H12" s="17">
        <v>152673</v>
      </c>
      <c r="I12" s="182">
        <v>141416.82</v>
      </c>
      <c r="J12" s="125">
        <v>0.5</v>
      </c>
      <c r="K12" s="128"/>
      <c r="L12" s="40" t="s">
        <v>112</v>
      </c>
      <c r="M12" s="41"/>
      <c r="N12" s="51">
        <f t="shared" si="0"/>
        <v>182</v>
      </c>
      <c r="O12" s="110" t="s">
        <v>45</v>
      </c>
      <c r="P12" s="113" t="s">
        <v>83</v>
      </c>
      <c r="Q12" s="112" t="s">
        <v>44</v>
      </c>
      <c r="R12" s="63"/>
    </row>
    <row r="13" spans="1:19" ht="19.899999999999999" customHeight="1" x14ac:dyDescent="0.2">
      <c r="A13" s="54">
        <v>4</v>
      </c>
      <c r="B13" s="135" t="s">
        <v>73</v>
      </c>
      <c r="C13" s="135" t="s">
        <v>74</v>
      </c>
      <c r="D13" s="49" t="s">
        <v>70</v>
      </c>
      <c r="E13" s="55">
        <v>45229</v>
      </c>
      <c r="F13" s="51">
        <f t="shared" si="1"/>
        <v>45321</v>
      </c>
      <c r="G13" s="17">
        <v>593114.5</v>
      </c>
      <c r="H13" s="19">
        <v>250000</v>
      </c>
      <c r="I13" s="182">
        <v>237540.15</v>
      </c>
      <c r="J13" s="125">
        <v>0.5</v>
      </c>
      <c r="K13" s="128"/>
      <c r="L13" s="40" t="s">
        <v>112</v>
      </c>
      <c r="M13" s="41"/>
      <c r="N13" s="51">
        <f t="shared" si="0"/>
        <v>182</v>
      </c>
      <c r="O13" s="110" t="s">
        <v>42</v>
      </c>
      <c r="P13" s="113" t="s">
        <v>82</v>
      </c>
      <c r="Q13" s="112" t="s">
        <v>45</v>
      </c>
      <c r="R13" s="63"/>
    </row>
    <row r="14" spans="1:19" ht="19.899999999999999" customHeight="1" x14ac:dyDescent="0.2">
      <c r="A14" s="54">
        <v>5</v>
      </c>
      <c r="B14" s="171" t="s">
        <v>75</v>
      </c>
      <c r="C14" s="171" t="s">
        <v>76</v>
      </c>
      <c r="D14" s="172" t="s">
        <v>70</v>
      </c>
      <c r="E14" s="173">
        <v>45229</v>
      </c>
      <c r="F14" s="174">
        <f t="shared" si="1"/>
        <v>45321</v>
      </c>
      <c r="G14" s="175"/>
      <c r="H14" s="176"/>
      <c r="I14" s="176"/>
      <c r="J14" s="177"/>
      <c r="K14" s="128"/>
      <c r="L14" s="40" t="s">
        <v>70</v>
      </c>
      <c r="M14" s="41"/>
      <c r="N14" s="51">
        <f t="shared" si="0"/>
        <v>182</v>
      </c>
      <c r="O14" s="110" t="s">
        <v>42</v>
      </c>
      <c r="P14" s="113" t="s">
        <v>84</v>
      </c>
      <c r="Q14" s="112" t="s">
        <v>43</v>
      </c>
      <c r="R14" s="63"/>
    </row>
    <row r="15" spans="1:19" ht="19.899999999999999" customHeight="1" x14ac:dyDescent="0.2">
      <c r="A15" s="54">
        <v>6</v>
      </c>
      <c r="B15" s="135" t="s">
        <v>77</v>
      </c>
      <c r="C15" s="135" t="s">
        <v>78</v>
      </c>
      <c r="D15" s="49" t="s">
        <v>70</v>
      </c>
      <c r="E15" s="55">
        <v>45229</v>
      </c>
      <c r="F15" s="51">
        <f t="shared" si="1"/>
        <v>45321</v>
      </c>
      <c r="G15" s="17">
        <v>103491.14</v>
      </c>
      <c r="H15" s="19">
        <v>51745.57</v>
      </c>
      <c r="I15" s="182">
        <v>49446.07</v>
      </c>
      <c r="J15" s="125">
        <v>0.5</v>
      </c>
      <c r="K15" s="128"/>
      <c r="L15" s="40" t="s">
        <v>111</v>
      </c>
      <c r="M15" s="41"/>
      <c r="N15" s="51">
        <f t="shared" si="0"/>
        <v>182</v>
      </c>
      <c r="O15" s="110" t="s">
        <v>45</v>
      </c>
      <c r="P15" s="113" t="s">
        <v>83</v>
      </c>
      <c r="Q15" s="112" t="s">
        <v>42</v>
      </c>
      <c r="R15" s="63"/>
    </row>
    <row r="16" spans="1:19" ht="19.899999999999999" customHeight="1" x14ac:dyDescent="0.2">
      <c r="A16" s="54">
        <v>7</v>
      </c>
      <c r="B16" s="135" t="s">
        <v>86</v>
      </c>
      <c r="C16" s="132" t="s">
        <v>87</v>
      </c>
      <c r="D16" s="49" t="s">
        <v>70</v>
      </c>
      <c r="E16" s="55">
        <v>45343</v>
      </c>
      <c r="F16" s="51">
        <f t="shared" si="1"/>
        <v>45433</v>
      </c>
      <c r="G16" s="17">
        <v>618923.72</v>
      </c>
      <c r="H16" s="17">
        <v>180000</v>
      </c>
      <c r="I16" s="182">
        <v>174844.29</v>
      </c>
      <c r="J16" s="125">
        <v>0.3</v>
      </c>
      <c r="K16" s="128"/>
      <c r="L16" s="40" t="s">
        <v>111</v>
      </c>
      <c r="M16" s="41"/>
      <c r="N16" s="51">
        <f t="shared" si="0"/>
        <v>182</v>
      </c>
      <c r="O16" s="110" t="s">
        <v>42</v>
      </c>
      <c r="P16" s="113" t="s">
        <v>82</v>
      </c>
      <c r="Q16" s="112" t="s">
        <v>44</v>
      </c>
      <c r="R16" s="63"/>
    </row>
    <row r="17" spans="1:19" ht="19.899999999999999" customHeight="1" x14ac:dyDescent="0.2">
      <c r="A17" s="54">
        <v>8</v>
      </c>
      <c r="B17" s="132" t="s">
        <v>88</v>
      </c>
      <c r="C17" s="135" t="s">
        <v>89</v>
      </c>
      <c r="D17" s="49" t="s">
        <v>70</v>
      </c>
      <c r="E17" s="55">
        <v>45343</v>
      </c>
      <c r="F17" s="51">
        <f t="shared" si="1"/>
        <v>45433</v>
      </c>
      <c r="G17" s="19">
        <v>49361.5</v>
      </c>
      <c r="H17" s="19">
        <v>29616.9</v>
      </c>
      <c r="I17" s="182">
        <v>25749.9</v>
      </c>
      <c r="J17" s="125">
        <v>0.6</v>
      </c>
      <c r="K17" s="130"/>
      <c r="L17" s="40" t="s">
        <v>112</v>
      </c>
      <c r="M17" s="41"/>
      <c r="N17" s="51">
        <f t="shared" si="0"/>
        <v>182</v>
      </c>
      <c r="O17" s="110" t="s">
        <v>42</v>
      </c>
      <c r="P17" s="113" t="s">
        <v>82</v>
      </c>
      <c r="Q17" s="112" t="s">
        <v>43</v>
      </c>
      <c r="R17" s="63"/>
      <c r="S17" s="11"/>
    </row>
    <row r="18" spans="1:19" ht="19.899999999999999" customHeight="1" x14ac:dyDescent="0.2">
      <c r="A18" s="54">
        <v>9</v>
      </c>
      <c r="B18" s="135" t="s">
        <v>90</v>
      </c>
      <c r="C18" s="132" t="s">
        <v>89</v>
      </c>
      <c r="D18" s="49" t="s">
        <v>70</v>
      </c>
      <c r="E18" s="55">
        <v>45343</v>
      </c>
      <c r="F18" s="51">
        <f t="shared" si="1"/>
        <v>45433</v>
      </c>
      <c r="G18" s="17">
        <v>359310.3</v>
      </c>
      <c r="H18" s="17">
        <v>179655.15</v>
      </c>
      <c r="I18" s="182">
        <v>178325.33</v>
      </c>
      <c r="J18" s="125">
        <v>0.5</v>
      </c>
      <c r="K18" s="128"/>
      <c r="L18" s="40" t="s">
        <v>112</v>
      </c>
      <c r="M18" s="41"/>
      <c r="N18" s="51">
        <f t="shared" si="0"/>
        <v>182</v>
      </c>
      <c r="O18" s="114" t="s">
        <v>45</v>
      </c>
      <c r="P18" s="113" t="s">
        <v>83</v>
      </c>
      <c r="Q18" s="112" t="s">
        <v>44</v>
      </c>
      <c r="R18" s="82"/>
    </row>
    <row r="19" spans="1:19" ht="19.899999999999999" customHeight="1" x14ac:dyDescent="0.2">
      <c r="A19" s="54">
        <v>10</v>
      </c>
      <c r="B19" s="135" t="s">
        <v>95</v>
      </c>
      <c r="C19" s="135" t="s">
        <v>91</v>
      </c>
      <c r="D19" s="49" t="s">
        <v>70</v>
      </c>
      <c r="E19" s="55">
        <v>45343</v>
      </c>
      <c r="F19" s="51">
        <f t="shared" si="1"/>
        <v>45433</v>
      </c>
      <c r="G19" s="17">
        <v>164453.6</v>
      </c>
      <c r="H19" s="19">
        <v>82226.8</v>
      </c>
      <c r="I19" s="182">
        <v>79776.800000000003</v>
      </c>
      <c r="J19" s="125">
        <v>0.5</v>
      </c>
      <c r="K19" s="128"/>
      <c r="L19" s="40" t="s">
        <v>112</v>
      </c>
      <c r="M19" s="41"/>
      <c r="N19" s="51">
        <f t="shared" si="0"/>
        <v>182</v>
      </c>
      <c r="O19" s="114" t="s">
        <v>44</v>
      </c>
      <c r="P19" s="113" t="s">
        <v>94</v>
      </c>
      <c r="Q19" s="112" t="s">
        <v>42</v>
      </c>
      <c r="R19" s="82"/>
    </row>
    <row r="20" spans="1:19" ht="19.899999999999999" customHeight="1" x14ac:dyDescent="0.2">
      <c r="A20" s="54">
        <v>11</v>
      </c>
      <c r="B20" s="132" t="s">
        <v>92</v>
      </c>
      <c r="C20" s="132" t="s">
        <v>93</v>
      </c>
      <c r="D20" s="49" t="s">
        <v>70</v>
      </c>
      <c r="E20" s="55">
        <v>45343</v>
      </c>
      <c r="F20" s="51">
        <f t="shared" si="1"/>
        <v>45433</v>
      </c>
      <c r="G20" s="19">
        <v>55000</v>
      </c>
      <c r="H20" s="17">
        <v>50000</v>
      </c>
      <c r="I20" s="182">
        <v>50000</v>
      </c>
      <c r="J20" s="125">
        <v>0.9</v>
      </c>
      <c r="K20" s="128"/>
      <c r="L20" s="40" t="s">
        <v>112</v>
      </c>
      <c r="M20" s="41"/>
      <c r="N20" s="51">
        <f t="shared" si="0"/>
        <v>182</v>
      </c>
      <c r="O20" s="114" t="s">
        <v>45</v>
      </c>
      <c r="P20" s="113" t="s">
        <v>83</v>
      </c>
      <c r="Q20" s="112"/>
      <c r="R20" s="82"/>
    </row>
    <row r="21" spans="1:19" ht="19.899999999999999" customHeight="1" x14ac:dyDescent="0.2">
      <c r="A21" s="54">
        <v>12</v>
      </c>
      <c r="B21" s="135" t="s">
        <v>96</v>
      </c>
      <c r="C21" s="135" t="s">
        <v>69</v>
      </c>
      <c r="D21" s="49" t="s">
        <v>70</v>
      </c>
      <c r="E21" s="55">
        <v>45579</v>
      </c>
      <c r="F21" s="51">
        <f t="shared" si="1"/>
        <v>45671</v>
      </c>
      <c r="G21" s="17">
        <v>131737.29999999999</v>
      </c>
      <c r="H21" s="19">
        <v>65868.649999999994</v>
      </c>
      <c r="I21" s="182">
        <v>65868.649999999994</v>
      </c>
      <c r="J21" s="125">
        <v>0.5</v>
      </c>
      <c r="K21" s="128"/>
      <c r="L21" s="40" t="s">
        <v>112</v>
      </c>
      <c r="M21" s="41"/>
      <c r="N21" s="51">
        <f t="shared" si="0"/>
        <v>182</v>
      </c>
      <c r="O21" s="114" t="s">
        <v>42</v>
      </c>
      <c r="P21" s="113" t="s">
        <v>105</v>
      </c>
      <c r="Q21" s="112" t="s">
        <v>43</v>
      </c>
      <c r="R21" s="82"/>
    </row>
    <row r="22" spans="1:19" ht="19.899999999999999" customHeight="1" x14ac:dyDescent="0.2">
      <c r="A22" s="54">
        <v>13</v>
      </c>
      <c r="B22" s="135" t="s">
        <v>97</v>
      </c>
      <c r="C22" s="132" t="s">
        <v>98</v>
      </c>
      <c r="D22" s="49" t="s">
        <v>70</v>
      </c>
      <c r="E22" s="55">
        <v>45579</v>
      </c>
      <c r="F22" s="51">
        <f t="shared" si="1"/>
        <v>45671</v>
      </c>
      <c r="G22" s="17">
        <v>132842.9</v>
      </c>
      <c r="H22" s="17">
        <v>66421.45</v>
      </c>
      <c r="I22" s="182">
        <v>64305</v>
      </c>
      <c r="J22" s="125">
        <v>0.5</v>
      </c>
      <c r="K22" s="128"/>
      <c r="L22" s="40" t="s">
        <v>112</v>
      </c>
      <c r="M22" s="41"/>
      <c r="N22" s="51">
        <f t="shared" si="0"/>
        <v>182</v>
      </c>
      <c r="O22" s="114" t="s">
        <v>45</v>
      </c>
      <c r="P22" s="113" t="s">
        <v>106</v>
      </c>
      <c r="Q22" s="112" t="s">
        <v>44</v>
      </c>
      <c r="R22" s="82" t="s">
        <v>42</v>
      </c>
    </row>
    <row r="23" spans="1:19" ht="19.899999999999999" customHeight="1" x14ac:dyDescent="0.2">
      <c r="A23" s="54">
        <v>14</v>
      </c>
      <c r="B23" s="171" t="s">
        <v>99</v>
      </c>
      <c r="C23" s="180" t="s">
        <v>100</v>
      </c>
      <c r="D23" s="172" t="s">
        <v>102</v>
      </c>
      <c r="E23" s="55">
        <v>45579</v>
      </c>
      <c r="F23" s="174">
        <f t="shared" si="1"/>
        <v>45671</v>
      </c>
      <c r="G23" s="19"/>
      <c r="H23" s="19"/>
      <c r="I23" s="17"/>
      <c r="J23" s="125"/>
      <c r="K23" s="130"/>
      <c r="L23" s="40" t="s">
        <v>70</v>
      </c>
      <c r="M23" s="41"/>
      <c r="N23" s="51">
        <f t="shared" si="0"/>
        <v>182</v>
      </c>
      <c r="O23" s="114" t="s">
        <v>42</v>
      </c>
      <c r="P23" s="113" t="s">
        <v>107</v>
      </c>
      <c r="Q23" s="112" t="s">
        <v>43</v>
      </c>
      <c r="R23" s="82"/>
    </row>
    <row r="24" spans="1:19" ht="19.899999999999999" customHeight="1" x14ac:dyDescent="0.2">
      <c r="A24" s="54">
        <v>15</v>
      </c>
      <c r="B24" s="135" t="s">
        <v>103</v>
      </c>
      <c r="C24" s="135" t="s">
        <v>104</v>
      </c>
      <c r="D24" s="49" t="s">
        <v>70</v>
      </c>
      <c r="E24" s="55">
        <v>45579</v>
      </c>
      <c r="F24" s="51">
        <f t="shared" si="1"/>
        <v>45671</v>
      </c>
      <c r="G24" s="178">
        <v>30445.88</v>
      </c>
      <c r="H24" s="179">
        <v>15222.94</v>
      </c>
      <c r="I24" s="182">
        <v>15175.43</v>
      </c>
      <c r="J24" s="125">
        <v>0.5</v>
      </c>
      <c r="K24" s="128"/>
      <c r="L24" s="40" t="s">
        <v>112</v>
      </c>
      <c r="M24" s="41"/>
      <c r="N24" s="51">
        <f t="shared" si="0"/>
        <v>182</v>
      </c>
      <c r="O24" s="114" t="s">
        <v>45</v>
      </c>
      <c r="P24" s="113" t="s">
        <v>108</v>
      </c>
      <c r="Q24" s="112" t="s">
        <v>44</v>
      </c>
      <c r="R24" s="82"/>
    </row>
    <row r="25" spans="1:19" ht="19.899999999999999" customHeight="1" x14ac:dyDescent="0.2">
      <c r="A25" s="54">
        <v>16</v>
      </c>
      <c r="B25" s="135" t="s">
        <v>101</v>
      </c>
      <c r="C25" s="132" t="s">
        <v>98</v>
      </c>
      <c r="D25" s="49" t="s">
        <v>70</v>
      </c>
      <c r="E25" s="55">
        <v>45579</v>
      </c>
      <c r="F25" s="51">
        <f t="shared" si="1"/>
        <v>45671</v>
      </c>
      <c r="G25" s="178">
        <v>57586</v>
      </c>
      <c r="H25" s="178">
        <v>28793</v>
      </c>
      <c r="I25" s="182">
        <v>28793</v>
      </c>
      <c r="J25" s="125">
        <v>0.5</v>
      </c>
      <c r="K25" s="128"/>
      <c r="L25" s="40" t="s">
        <v>112</v>
      </c>
      <c r="M25" s="41"/>
      <c r="N25" s="51">
        <f t="shared" si="0"/>
        <v>182</v>
      </c>
      <c r="O25" s="114" t="s">
        <v>42</v>
      </c>
      <c r="P25" s="113" t="s">
        <v>109</v>
      </c>
      <c r="Q25" s="112" t="s">
        <v>44</v>
      </c>
      <c r="R25" s="82"/>
    </row>
    <row r="26" spans="1:19" ht="19.899999999999999" customHeight="1" x14ac:dyDescent="0.2">
      <c r="A26" s="54">
        <v>17</v>
      </c>
      <c r="B26" s="135" t="s">
        <v>114</v>
      </c>
      <c r="C26" s="132" t="s">
        <v>110</v>
      </c>
      <c r="D26" s="49" t="s">
        <v>70</v>
      </c>
      <c r="E26" s="55">
        <v>45685</v>
      </c>
      <c r="F26" s="51">
        <f t="shared" si="1"/>
        <v>45775</v>
      </c>
      <c r="G26" s="178">
        <v>197533.67</v>
      </c>
      <c r="H26" s="178">
        <v>98766.84</v>
      </c>
      <c r="I26" s="182">
        <v>98766.84</v>
      </c>
      <c r="J26" s="125">
        <v>0.5</v>
      </c>
      <c r="K26" s="128"/>
      <c r="L26" s="40" t="s">
        <v>112</v>
      </c>
      <c r="M26" s="41"/>
      <c r="N26" s="51">
        <f t="shared" si="0"/>
        <v>182</v>
      </c>
      <c r="O26" s="114" t="s">
        <v>44</v>
      </c>
      <c r="P26" s="113" t="s">
        <v>94</v>
      </c>
      <c r="Q26" s="112" t="s">
        <v>42</v>
      </c>
      <c r="R26" s="82" t="s">
        <v>45</v>
      </c>
    </row>
    <row r="27" spans="1:19" ht="19.899999999999999" customHeight="1" x14ac:dyDescent="0.2">
      <c r="A27" s="54">
        <v>18</v>
      </c>
      <c r="B27" s="135" t="s">
        <v>115</v>
      </c>
      <c r="C27" s="135" t="s">
        <v>116</v>
      </c>
      <c r="D27" s="49" t="s">
        <v>70</v>
      </c>
      <c r="E27" s="55">
        <v>45764</v>
      </c>
      <c r="F27" s="51">
        <f t="shared" si="1"/>
        <v>45855</v>
      </c>
      <c r="G27" s="17">
        <v>382989.37</v>
      </c>
      <c r="H27" s="17">
        <v>114896.81</v>
      </c>
      <c r="I27" s="17"/>
      <c r="J27" s="125">
        <v>0.3</v>
      </c>
      <c r="K27" s="128"/>
      <c r="L27" s="40" t="s">
        <v>112</v>
      </c>
      <c r="M27" s="41"/>
      <c r="N27" s="51">
        <f t="shared" si="0"/>
        <v>182</v>
      </c>
      <c r="O27" s="114" t="s">
        <v>44</v>
      </c>
      <c r="P27" s="113" t="s">
        <v>122</v>
      </c>
      <c r="Q27" s="112" t="s">
        <v>45</v>
      </c>
      <c r="R27" s="82" t="s">
        <v>42</v>
      </c>
    </row>
    <row r="28" spans="1:19" ht="19.899999999999999" customHeight="1" x14ac:dyDescent="0.2">
      <c r="A28" s="54">
        <v>19</v>
      </c>
      <c r="B28" s="135" t="s">
        <v>117</v>
      </c>
      <c r="C28" s="132" t="s">
        <v>118</v>
      </c>
      <c r="D28" s="49" t="s">
        <v>70</v>
      </c>
      <c r="E28" s="55">
        <v>45764</v>
      </c>
      <c r="F28" s="51">
        <f t="shared" si="1"/>
        <v>45855</v>
      </c>
      <c r="G28" s="17">
        <v>273700</v>
      </c>
      <c r="H28" s="17">
        <v>115000</v>
      </c>
      <c r="I28" s="17"/>
      <c r="J28" s="125">
        <v>0.5</v>
      </c>
      <c r="K28" s="183"/>
      <c r="L28" s="40" t="s">
        <v>112</v>
      </c>
      <c r="M28" s="41"/>
      <c r="N28" s="51">
        <f t="shared" si="0"/>
        <v>182</v>
      </c>
      <c r="O28" s="114" t="s">
        <v>44</v>
      </c>
      <c r="P28" s="113" t="s">
        <v>94</v>
      </c>
      <c r="Q28" s="112" t="s">
        <v>45</v>
      </c>
      <c r="R28" s="82"/>
    </row>
    <row r="29" spans="1:19" ht="20.100000000000001" customHeight="1" x14ac:dyDescent="0.2">
      <c r="A29" s="54">
        <v>20</v>
      </c>
      <c r="B29" s="132" t="s">
        <v>119</v>
      </c>
      <c r="C29" s="135" t="s">
        <v>120</v>
      </c>
      <c r="D29" s="49" t="s">
        <v>70</v>
      </c>
      <c r="E29" s="55">
        <v>45764</v>
      </c>
      <c r="F29" s="51">
        <f t="shared" si="1"/>
        <v>45855</v>
      </c>
      <c r="G29" s="17">
        <v>-141729.60000000001</v>
      </c>
      <c r="H29" s="17">
        <v>-110490.8</v>
      </c>
      <c r="I29" s="17" t="s">
        <v>123</v>
      </c>
      <c r="J29" s="125">
        <v>0.5</v>
      </c>
      <c r="K29" s="130"/>
      <c r="L29" s="40" t="s">
        <v>70</v>
      </c>
      <c r="M29" s="41"/>
      <c r="N29" s="51">
        <f t="shared" si="0"/>
        <v>182</v>
      </c>
      <c r="O29" s="110" t="s">
        <v>45</v>
      </c>
      <c r="P29" s="113" t="s">
        <v>121</v>
      </c>
      <c r="Q29" s="112" t="s">
        <v>44</v>
      </c>
      <c r="R29" s="63"/>
    </row>
    <row r="30" spans="1:19" ht="20.100000000000001" customHeight="1" x14ac:dyDescent="0.2">
      <c r="A30" s="54">
        <v>21</v>
      </c>
      <c r="B30" s="135" t="s">
        <v>119</v>
      </c>
      <c r="C30" s="135" t="s">
        <v>120</v>
      </c>
      <c r="D30" s="49" t="s">
        <v>70</v>
      </c>
      <c r="E30" s="55">
        <v>45918</v>
      </c>
      <c r="F30" s="51">
        <f t="shared" si="1"/>
        <v>46009</v>
      </c>
      <c r="G30" s="17">
        <v>146564.06</v>
      </c>
      <c r="H30" s="17">
        <v>61581.53</v>
      </c>
      <c r="I30" s="17"/>
      <c r="J30" s="125">
        <v>0.5</v>
      </c>
      <c r="K30" s="128"/>
      <c r="L30" s="40" t="s">
        <v>112</v>
      </c>
      <c r="M30" s="41"/>
      <c r="N30" s="51">
        <f t="shared" si="0"/>
        <v>182</v>
      </c>
      <c r="O30" s="110" t="s">
        <v>45</v>
      </c>
      <c r="P30" s="113" t="s">
        <v>121</v>
      </c>
      <c r="Q30" s="112" t="s">
        <v>44</v>
      </c>
      <c r="R30" s="63" t="s">
        <v>94</v>
      </c>
    </row>
    <row r="31" spans="1:19" ht="20.100000000000001" customHeight="1" x14ac:dyDescent="0.2">
      <c r="A31" s="54">
        <v>22</v>
      </c>
      <c r="B31" s="135" t="s">
        <v>124</v>
      </c>
      <c r="C31" s="135" t="s">
        <v>125</v>
      </c>
      <c r="D31" s="49" t="s">
        <v>70</v>
      </c>
      <c r="E31" s="55">
        <v>45918</v>
      </c>
      <c r="F31" s="51">
        <f t="shared" si="1"/>
        <v>46009</v>
      </c>
      <c r="G31" s="17">
        <v>203037.77</v>
      </c>
      <c r="H31" s="17">
        <v>85309.99</v>
      </c>
      <c r="I31" s="17"/>
      <c r="J31" s="125">
        <v>0.5</v>
      </c>
      <c r="K31" s="128"/>
      <c r="L31" s="40" t="s">
        <v>112</v>
      </c>
      <c r="M31" s="41"/>
      <c r="N31" s="51">
        <f t="shared" si="0"/>
        <v>182</v>
      </c>
      <c r="O31" s="110" t="s">
        <v>45</v>
      </c>
      <c r="P31" s="113" t="s">
        <v>83</v>
      </c>
      <c r="Q31" s="112" t="s">
        <v>42</v>
      </c>
      <c r="R31" s="63" t="s">
        <v>126</v>
      </c>
    </row>
    <row r="32" spans="1:19" ht="20.100000000000001" customHeight="1" x14ac:dyDescent="0.2">
      <c r="A32" s="54">
        <v>23</v>
      </c>
      <c r="B32" s="132"/>
      <c r="C32" s="132"/>
      <c r="D32" s="49"/>
      <c r="E32" s="55"/>
      <c r="F32" s="51">
        <f t="shared" si="1"/>
        <v>91</v>
      </c>
      <c r="G32" s="17"/>
      <c r="H32" s="17"/>
      <c r="I32" s="17"/>
      <c r="J32" s="125"/>
      <c r="K32" s="128"/>
      <c r="L32" s="40"/>
      <c r="M32" s="41"/>
      <c r="N32" s="51">
        <f t="shared" si="0"/>
        <v>182</v>
      </c>
      <c r="O32" s="110"/>
      <c r="P32" s="113"/>
      <c r="Q32" s="112"/>
      <c r="R32" s="63"/>
    </row>
    <row r="33" spans="1:19" ht="20.100000000000001" customHeight="1" x14ac:dyDescent="0.2">
      <c r="A33" s="54">
        <v>24</v>
      </c>
      <c r="B33" s="135"/>
      <c r="C33" s="135"/>
      <c r="D33" s="49"/>
      <c r="E33" s="55"/>
      <c r="F33" s="51">
        <f t="shared" si="1"/>
        <v>91</v>
      </c>
      <c r="G33" s="17"/>
      <c r="H33" s="17"/>
      <c r="I33" s="17"/>
      <c r="J33" s="125"/>
      <c r="K33" s="128"/>
      <c r="L33" s="40"/>
      <c r="M33" s="41"/>
      <c r="N33" s="51">
        <f t="shared" si="0"/>
        <v>182</v>
      </c>
      <c r="O33" s="110"/>
      <c r="P33" s="113"/>
      <c r="Q33" s="112"/>
      <c r="R33" s="63"/>
    </row>
    <row r="34" spans="1:19" ht="20.100000000000001" customHeight="1" x14ac:dyDescent="0.2">
      <c r="A34" s="54">
        <v>25</v>
      </c>
      <c r="B34" s="135"/>
      <c r="C34" s="132"/>
      <c r="D34" s="49"/>
      <c r="E34" s="55"/>
      <c r="F34" s="51">
        <f t="shared" si="1"/>
        <v>91</v>
      </c>
      <c r="G34" s="17"/>
      <c r="H34" s="17"/>
      <c r="I34" s="17"/>
      <c r="J34" s="125"/>
      <c r="K34" s="128"/>
      <c r="L34" s="40"/>
      <c r="M34" s="41"/>
      <c r="N34" s="51">
        <f t="shared" si="0"/>
        <v>182</v>
      </c>
      <c r="O34" s="110"/>
      <c r="P34" s="113"/>
      <c r="Q34" s="112"/>
      <c r="R34" s="63"/>
    </row>
    <row r="35" spans="1:19" ht="20.100000000000001" customHeight="1" x14ac:dyDescent="0.2">
      <c r="A35" s="54">
        <v>26</v>
      </c>
      <c r="B35" s="132"/>
      <c r="C35" s="135"/>
      <c r="D35" s="49"/>
      <c r="E35" s="55"/>
      <c r="F35" s="51">
        <f t="shared" si="1"/>
        <v>91</v>
      </c>
      <c r="G35" s="17"/>
      <c r="H35" s="17"/>
      <c r="I35" s="17"/>
      <c r="J35" s="125"/>
      <c r="K35" s="130"/>
      <c r="L35" s="40"/>
      <c r="M35" s="41"/>
      <c r="N35" s="51">
        <f t="shared" si="0"/>
        <v>182</v>
      </c>
      <c r="O35" s="110"/>
      <c r="P35" s="113"/>
      <c r="Q35" s="112"/>
      <c r="R35" s="63"/>
    </row>
    <row r="36" spans="1:19" ht="20.100000000000001" customHeight="1" x14ac:dyDescent="0.2">
      <c r="A36" s="54">
        <v>27</v>
      </c>
      <c r="B36" s="135"/>
      <c r="C36" s="132"/>
      <c r="D36" s="49"/>
      <c r="E36" s="55"/>
      <c r="F36" s="51">
        <f t="shared" si="1"/>
        <v>91</v>
      </c>
      <c r="G36" s="17"/>
      <c r="H36" s="17"/>
      <c r="I36" s="17"/>
      <c r="J36" s="125"/>
      <c r="K36" s="128"/>
      <c r="L36" s="40"/>
      <c r="M36" s="41"/>
      <c r="N36" s="51">
        <f t="shared" si="0"/>
        <v>182</v>
      </c>
      <c r="O36" s="110"/>
      <c r="P36" s="113"/>
      <c r="Q36" s="112"/>
      <c r="R36" s="63"/>
    </row>
    <row r="37" spans="1:19" ht="20.100000000000001" customHeight="1" x14ac:dyDescent="0.2">
      <c r="A37" s="54">
        <v>28</v>
      </c>
      <c r="B37" s="135"/>
      <c r="C37" s="135"/>
      <c r="D37" s="49"/>
      <c r="E37" s="55"/>
      <c r="F37" s="51">
        <f t="shared" si="1"/>
        <v>91</v>
      </c>
      <c r="G37" s="17"/>
      <c r="H37" s="17"/>
      <c r="I37" s="17"/>
      <c r="J37" s="125"/>
      <c r="K37" s="128"/>
      <c r="L37" s="40"/>
      <c r="M37" s="41"/>
      <c r="N37" s="51">
        <f t="shared" si="0"/>
        <v>182</v>
      </c>
      <c r="O37" s="110"/>
      <c r="P37" s="113"/>
      <c r="Q37" s="112"/>
      <c r="R37" s="63"/>
      <c r="S37" s="5"/>
    </row>
    <row r="38" spans="1:19" ht="20.100000000000001" customHeight="1" x14ac:dyDescent="0.2">
      <c r="A38" s="54">
        <v>29</v>
      </c>
      <c r="B38" s="132"/>
      <c r="C38" s="132"/>
      <c r="D38" s="49"/>
      <c r="E38" s="55"/>
      <c r="F38" s="51">
        <f t="shared" si="1"/>
        <v>91</v>
      </c>
      <c r="G38" s="17"/>
      <c r="H38" s="17"/>
      <c r="I38" s="17"/>
      <c r="J38" s="125"/>
      <c r="K38" s="128"/>
      <c r="L38" s="40"/>
      <c r="M38" s="41"/>
      <c r="N38" s="51">
        <f t="shared" si="0"/>
        <v>182</v>
      </c>
      <c r="O38" s="110"/>
      <c r="P38" s="113"/>
      <c r="Q38" s="112"/>
      <c r="R38" s="63"/>
      <c r="S38" s="5"/>
    </row>
    <row r="39" spans="1:19" ht="20.100000000000001" customHeight="1" x14ac:dyDescent="0.2">
      <c r="A39" s="54">
        <v>30</v>
      </c>
      <c r="B39" s="135"/>
      <c r="C39" s="135"/>
      <c r="D39" s="49"/>
      <c r="E39" s="55"/>
      <c r="F39" s="51">
        <f t="shared" si="1"/>
        <v>91</v>
      </c>
      <c r="G39" s="17"/>
      <c r="H39" s="17"/>
      <c r="I39" s="17"/>
      <c r="J39" s="125"/>
      <c r="K39" s="128"/>
      <c r="L39" s="40"/>
      <c r="M39" s="41"/>
      <c r="N39" s="51">
        <f t="shared" si="0"/>
        <v>182</v>
      </c>
      <c r="O39" s="110"/>
      <c r="P39" s="113"/>
      <c r="Q39" s="112"/>
      <c r="R39" s="63"/>
      <c r="S39" s="6"/>
    </row>
    <row r="40" spans="1:19" ht="20.100000000000001" customHeight="1" x14ac:dyDescent="0.2">
      <c r="A40" s="54">
        <v>31</v>
      </c>
      <c r="B40" s="135"/>
      <c r="C40" s="132"/>
      <c r="D40" s="49"/>
      <c r="E40" s="55"/>
      <c r="F40" s="51">
        <f t="shared" si="1"/>
        <v>91</v>
      </c>
      <c r="G40" s="17"/>
      <c r="H40" s="17"/>
      <c r="I40" s="17"/>
      <c r="J40" s="125"/>
      <c r="K40" s="128"/>
      <c r="L40" s="40"/>
      <c r="M40" s="41"/>
      <c r="N40" s="51">
        <f t="shared" si="0"/>
        <v>182</v>
      </c>
      <c r="O40" s="114"/>
      <c r="P40" s="113"/>
      <c r="Q40" s="112"/>
      <c r="R40" s="82"/>
      <c r="S40" s="6"/>
    </row>
    <row r="41" spans="1:19" ht="20.100000000000001" customHeight="1" x14ac:dyDescent="0.2">
      <c r="A41" s="54">
        <v>32</v>
      </c>
      <c r="B41" s="132"/>
      <c r="C41" s="135"/>
      <c r="D41" s="49"/>
      <c r="E41" s="55"/>
      <c r="F41" s="51">
        <f t="shared" si="1"/>
        <v>91</v>
      </c>
      <c r="G41" s="17"/>
      <c r="H41" s="17"/>
      <c r="I41" s="17"/>
      <c r="J41" s="125"/>
      <c r="K41" s="128"/>
      <c r="L41" s="40"/>
      <c r="M41" s="41"/>
      <c r="N41" s="51">
        <f t="shared" si="0"/>
        <v>182</v>
      </c>
      <c r="O41" s="114"/>
      <c r="P41" s="113"/>
      <c r="Q41" s="112"/>
      <c r="R41" s="82"/>
      <c r="S41" s="6"/>
    </row>
    <row r="42" spans="1:19" ht="20.100000000000001" customHeight="1" x14ac:dyDescent="0.2">
      <c r="A42" s="54">
        <v>33</v>
      </c>
      <c r="B42" s="135"/>
      <c r="C42" s="132"/>
      <c r="D42" s="49"/>
      <c r="E42" s="55"/>
      <c r="F42" s="51">
        <f t="shared" si="1"/>
        <v>91</v>
      </c>
      <c r="G42" s="17"/>
      <c r="H42" s="17"/>
      <c r="I42" s="17"/>
      <c r="J42" s="125"/>
      <c r="K42" s="128"/>
      <c r="L42" s="40"/>
      <c r="M42" s="41"/>
      <c r="N42" s="51">
        <f t="shared" si="0"/>
        <v>182</v>
      </c>
      <c r="O42" s="114"/>
      <c r="P42" s="113"/>
      <c r="Q42" s="112"/>
      <c r="R42" s="82"/>
      <c r="S42" s="6"/>
    </row>
    <row r="43" spans="1:19" ht="20.100000000000001" customHeight="1" x14ac:dyDescent="0.2">
      <c r="A43" s="54">
        <v>34</v>
      </c>
      <c r="B43" s="135"/>
      <c r="C43" s="135"/>
      <c r="D43" s="49"/>
      <c r="E43" s="55"/>
      <c r="F43" s="51">
        <f t="shared" si="1"/>
        <v>91</v>
      </c>
      <c r="G43" s="17"/>
      <c r="H43" s="17"/>
      <c r="I43" s="17"/>
      <c r="J43" s="125"/>
      <c r="K43" s="128"/>
      <c r="L43" s="40"/>
      <c r="M43" s="41"/>
      <c r="N43" s="51">
        <f t="shared" si="0"/>
        <v>182</v>
      </c>
      <c r="O43" s="114"/>
      <c r="P43" s="113"/>
      <c r="Q43" s="112"/>
      <c r="R43" s="82"/>
      <c r="S43" s="6"/>
    </row>
    <row r="44" spans="1:19" ht="20.100000000000001" customHeight="1" x14ac:dyDescent="0.2">
      <c r="A44" s="54">
        <v>35</v>
      </c>
      <c r="B44" s="132"/>
      <c r="C44" s="132"/>
      <c r="D44" s="49"/>
      <c r="E44" s="55"/>
      <c r="F44" s="51">
        <f t="shared" si="1"/>
        <v>91</v>
      </c>
      <c r="G44" s="17"/>
      <c r="H44" s="17"/>
      <c r="I44" s="17"/>
      <c r="J44" s="125"/>
      <c r="K44" s="128"/>
      <c r="L44" s="40"/>
      <c r="M44" s="41"/>
      <c r="N44" s="51">
        <f t="shared" si="0"/>
        <v>182</v>
      </c>
      <c r="O44" s="114"/>
      <c r="P44" s="113"/>
      <c r="Q44" s="112"/>
      <c r="R44" s="82"/>
      <c r="S44" s="6"/>
    </row>
    <row r="45" spans="1:19" ht="20.100000000000001" customHeight="1" x14ac:dyDescent="0.2">
      <c r="A45" s="54">
        <v>36</v>
      </c>
      <c r="B45" s="135"/>
      <c r="C45" s="135"/>
      <c r="D45" s="49"/>
      <c r="E45" s="55"/>
      <c r="F45" s="51">
        <f t="shared" si="1"/>
        <v>91</v>
      </c>
      <c r="G45" s="17"/>
      <c r="H45" s="17"/>
      <c r="I45" s="17"/>
      <c r="J45" s="125"/>
      <c r="K45" s="128"/>
      <c r="L45" s="40"/>
      <c r="M45" s="41"/>
      <c r="N45" s="51">
        <f t="shared" si="0"/>
        <v>182</v>
      </c>
      <c r="O45" s="114"/>
      <c r="P45" s="113"/>
      <c r="Q45" s="112"/>
      <c r="R45" s="82"/>
      <c r="S45" s="6"/>
    </row>
    <row r="46" spans="1:19" ht="20.100000000000001" customHeight="1" x14ac:dyDescent="0.2">
      <c r="A46" s="54">
        <v>37</v>
      </c>
      <c r="B46" s="135"/>
      <c r="C46" s="132"/>
      <c r="D46" s="49"/>
      <c r="E46" s="55"/>
      <c r="F46" s="51">
        <f t="shared" si="1"/>
        <v>91</v>
      </c>
      <c r="G46" s="17"/>
      <c r="H46" s="17"/>
      <c r="I46" s="17"/>
      <c r="J46" s="125"/>
      <c r="K46" s="128"/>
      <c r="L46" s="40"/>
      <c r="M46" s="41"/>
      <c r="N46" s="51">
        <f t="shared" si="0"/>
        <v>182</v>
      </c>
      <c r="O46" s="114"/>
      <c r="P46" s="113"/>
      <c r="Q46" s="112"/>
      <c r="R46" s="82"/>
      <c r="S46" s="6"/>
    </row>
    <row r="47" spans="1:19" ht="20.100000000000001" customHeight="1" x14ac:dyDescent="0.2">
      <c r="A47" s="54">
        <v>38</v>
      </c>
      <c r="B47" s="132"/>
      <c r="C47" s="135"/>
      <c r="D47" s="49"/>
      <c r="E47" s="55"/>
      <c r="F47" s="51">
        <f t="shared" si="1"/>
        <v>91</v>
      </c>
      <c r="G47" s="17"/>
      <c r="H47" s="17"/>
      <c r="I47" s="17"/>
      <c r="J47" s="125"/>
      <c r="K47" s="128"/>
      <c r="L47" s="40"/>
      <c r="M47" s="41"/>
      <c r="N47" s="51">
        <f t="shared" si="0"/>
        <v>182</v>
      </c>
      <c r="O47" s="114"/>
      <c r="P47" s="113"/>
      <c r="Q47" s="112"/>
      <c r="R47" s="82"/>
      <c r="S47" s="6"/>
    </row>
    <row r="48" spans="1:19" ht="20.100000000000001" customHeight="1" x14ac:dyDescent="0.2">
      <c r="A48" s="54">
        <v>39</v>
      </c>
      <c r="B48" s="135"/>
      <c r="C48" s="132"/>
      <c r="D48" s="49"/>
      <c r="E48" s="55"/>
      <c r="F48" s="51">
        <f t="shared" si="1"/>
        <v>91</v>
      </c>
      <c r="G48" s="17"/>
      <c r="H48" s="17"/>
      <c r="I48" s="17"/>
      <c r="J48" s="125"/>
      <c r="K48" s="128"/>
      <c r="L48" s="40"/>
      <c r="M48" s="41"/>
      <c r="N48" s="51">
        <f t="shared" si="0"/>
        <v>182</v>
      </c>
      <c r="O48" s="114"/>
      <c r="P48" s="113"/>
      <c r="Q48" s="112"/>
      <c r="R48" s="82"/>
      <c r="S48" s="6"/>
    </row>
    <row r="49" spans="1:19" ht="20.100000000000001" customHeight="1" x14ac:dyDescent="0.2">
      <c r="A49" s="54">
        <v>40</v>
      </c>
      <c r="B49" s="135"/>
      <c r="C49" s="135"/>
      <c r="D49" s="49"/>
      <c r="E49" s="55"/>
      <c r="F49" s="51">
        <f t="shared" si="1"/>
        <v>91</v>
      </c>
      <c r="G49" s="17"/>
      <c r="H49" s="17"/>
      <c r="I49" s="17"/>
      <c r="J49" s="125"/>
      <c r="K49" s="128"/>
      <c r="L49" s="40"/>
      <c r="M49" s="41"/>
      <c r="N49" s="51">
        <f t="shared" si="0"/>
        <v>182</v>
      </c>
      <c r="O49" s="114"/>
      <c r="P49" s="113"/>
      <c r="Q49" s="112"/>
      <c r="R49" s="82"/>
      <c r="S49" s="6"/>
    </row>
    <row r="50" spans="1:19" ht="20.100000000000001" customHeight="1" x14ac:dyDescent="0.2">
      <c r="A50" s="56" t="s">
        <v>5</v>
      </c>
      <c r="B50" s="23"/>
      <c r="C50" s="24"/>
      <c r="D50" s="57"/>
      <c r="E50" s="56"/>
      <c r="F50" s="25"/>
      <c r="G50" s="28">
        <f>SUBTOTAL(109,Tabelle1[beantragte Gesamtkosten])</f>
        <v>4177795.2099999995</v>
      </c>
      <c r="H50" s="28">
        <f>SUBTOTAL(109,Tabelle1[beschlossene Zuwendung])</f>
        <v>1774231.88</v>
      </c>
      <c r="I50" s="28">
        <f>SUBTOTAL(109,Tabelle1[Anerkannte Zuwendung gem. aktuell gültigen Bewilligungsbescheid ])</f>
        <v>1466952.33</v>
      </c>
      <c r="J50" s="115"/>
      <c r="K50" s="131"/>
      <c r="L50" s="25"/>
      <c r="M50" s="25"/>
      <c r="N50" s="25"/>
      <c r="O50" s="58"/>
      <c r="P50" s="26"/>
      <c r="Q50" s="27"/>
      <c r="R50" s="64"/>
    </row>
    <row r="51" spans="1:19" s="1" customFormat="1" x14ac:dyDescent="0.2">
      <c r="A51"/>
      <c r="B51"/>
      <c r="C51"/>
      <c r="G51"/>
      <c r="H51" s="118"/>
      <c r="I51" s="120"/>
      <c r="J51" s="116"/>
      <c r="K51"/>
      <c r="M51"/>
      <c r="N51"/>
      <c r="P51"/>
      <c r="Q51"/>
      <c r="R51"/>
      <c r="S51"/>
    </row>
    <row r="52" spans="1:19" s="1" customFormat="1" x14ac:dyDescent="0.2">
      <c r="A52"/>
      <c r="B52"/>
      <c r="C52"/>
      <c r="G52"/>
      <c r="H52" s="118"/>
      <c r="I52" s="120"/>
      <c r="J52" s="116"/>
      <c r="K52"/>
      <c r="M52"/>
      <c r="N52"/>
      <c r="P52"/>
      <c r="Q52"/>
      <c r="R52"/>
      <c r="S52"/>
    </row>
    <row r="53" spans="1:19" s="1" customFormat="1" x14ac:dyDescent="0.2">
      <c r="A53" t="s">
        <v>6</v>
      </c>
      <c r="B53"/>
      <c r="C53"/>
      <c r="G53"/>
      <c r="H53" s="118"/>
      <c r="I53" s="120"/>
      <c r="J53" s="116"/>
      <c r="K53"/>
      <c r="M53"/>
      <c r="N53"/>
      <c r="P53"/>
      <c r="Q53"/>
      <c r="R53"/>
      <c r="S53"/>
    </row>
    <row r="54" spans="1:19" s="1" customFormat="1" x14ac:dyDescent="0.2">
      <c r="A54"/>
      <c r="B54" t="s">
        <v>15</v>
      </c>
      <c r="C54"/>
      <c r="G54"/>
      <c r="H54" s="118"/>
      <c r="I54" s="121"/>
      <c r="J54" s="117"/>
      <c r="K54"/>
      <c r="M54"/>
      <c r="N54"/>
      <c r="P54"/>
      <c r="Q54"/>
      <c r="R54"/>
      <c r="S54"/>
    </row>
    <row r="55" spans="1:19" s="1" customFormat="1" x14ac:dyDescent="0.2">
      <c r="A55"/>
      <c r="B55" t="s">
        <v>65</v>
      </c>
      <c r="C55"/>
      <c r="G55"/>
      <c r="H55" s="118"/>
      <c r="I55" s="121"/>
      <c r="J55" s="117"/>
      <c r="K55"/>
      <c r="M55"/>
      <c r="N55"/>
      <c r="P55"/>
      <c r="Q55"/>
      <c r="R55"/>
      <c r="S55"/>
    </row>
    <row r="56" spans="1:19" s="1" customFormat="1" x14ac:dyDescent="0.2">
      <c r="A56"/>
      <c r="B56" t="s">
        <v>66</v>
      </c>
      <c r="C56"/>
      <c r="G56"/>
      <c r="H56" s="118"/>
      <c r="I56" s="121"/>
      <c r="J56" s="117"/>
      <c r="K56"/>
      <c r="M56"/>
      <c r="N56"/>
      <c r="P56"/>
      <c r="Q56"/>
      <c r="R56"/>
      <c r="S56"/>
    </row>
    <row r="57" spans="1:19" s="1" customFormat="1" ht="15" x14ac:dyDescent="0.25">
      <c r="A57"/>
      <c r="B57" s="3"/>
      <c r="C57"/>
      <c r="G57"/>
      <c r="H57" s="118"/>
      <c r="I57" s="121"/>
      <c r="J57" s="117"/>
      <c r="K57"/>
      <c r="M57"/>
      <c r="N57"/>
      <c r="P57"/>
      <c r="Q57"/>
      <c r="R57"/>
      <c r="S57"/>
    </row>
    <row r="58" spans="1:19" s="1" customFormat="1" x14ac:dyDescent="0.2">
      <c r="A58" t="s">
        <v>14</v>
      </c>
      <c r="B58"/>
      <c r="C58"/>
      <c r="G58"/>
      <c r="H58" s="118"/>
      <c r="I58" s="118"/>
      <c r="J58" s="15"/>
      <c r="K58"/>
      <c r="M58"/>
      <c r="N58"/>
      <c r="P58"/>
      <c r="Q58"/>
      <c r="R58" s="5"/>
      <c r="S58"/>
    </row>
    <row r="59" spans="1:19" s="1" customFormat="1" x14ac:dyDescent="0.2">
      <c r="A59"/>
      <c r="B59" t="s">
        <v>60</v>
      </c>
      <c r="C59"/>
      <c r="G59"/>
      <c r="H59" s="118"/>
      <c r="I59" s="118"/>
      <c r="J59" s="15"/>
      <c r="K59"/>
      <c r="M59"/>
      <c r="N59"/>
      <c r="P59"/>
      <c r="Q59"/>
      <c r="R59" s="5"/>
      <c r="S59"/>
    </row>
    <row r="60" spans="1:19" s="1" customFormat="1" x14ac:dyDescent="0.2">
      <c r="A60"/>
      <c r="B60" t="s">
        <v>7</v>
      </c>
      <c r="C60"/>
      <c r="G60"/>
      <c r="H60" s="118"/>
      <c r="I60" s="118"/>
      <c r="J60" s="15"/>
      <c r="K60"/>
      <c r="M60"/>
      <c r="N60"/>
      <c r="P60"/>
      <c r="Q60"/>
      <c r="R60" s="6"/>
      <c r="S60"/>
    </row>
    <row r="61" spans="1:19" s="1" customFormat="1" x14ac:dyDescent="0.2">
      <c r="A61"/>
      <c r="B61" t="s">
        <v>8</v>
      </c>
      <c r="C61"/>
      <c r="G61"/>
      <c r="H61" s="118"/>
      <c r="I61" s="118"/>
      <c r="J61" s="15"/>
      <c r="K61"/>
      <c r="M61"/>
      <c r="N61"/>
      <c r="P61"/>
      <c r="Q61"/>
      <c r="R61"/>
      <c r="S61"/>
    </row>
    <row r="62" spans="1:19" s="1" customFormat="1" x14ac:dyDescent="0.2">
      <c r="A62"/>
      <c r="B62" t="s">
        <v>9</v>
      </c>
      <c r="C62"/>
      <c r="G62"/>
      <c r="H62" s="118"/>
      <c r="I62" s="118"/>
      <c r="J62" s="15"/>
      <c r="K62"/>
      <c r="M62"/>
      <c r="N62"/>
      <c r="P62"/>
      <c r="Q62"/>
      <c r="R62"/>
      <c r="S62"/>
    </row>
    <row r="63" spans="1:19" s="1" customFormat="1" x14ac:dyDescent="0.2">
      <c r="A63"/>
      <c r="B63" t="s">
        <v>10</v>
      </c>
      <c r="C63"/>
      <c r="G63"/>
      <c r="H63" s="118"/>
      <c r="I63" s="118"/>
      <c r="J63" s="15"/>
      <c r="K63"/>
      <c r="M63"/>
      <c r="N63"/>
      <c r="P63"/>
      <c r="Q63"/>
      <c r="R63"/>
      <c r="S63"/>
    </row>
    <row r="64" spans="1:19" x14ac:dyDescent="0.2">
      <c r="B64" t="s">
        <v>23</v>
      </c>
    </row>
    <row r="65" spans="2:3" x14ac:dyDescent="0.2">
      <c r="B65" t="s">
        <v>21</v>
      </c>
    </row>
    <row r="66" spans="2:3" x14ac:dyDescent="0.2">
      <c r="B66" t="s">
        <v>22</v>
      </c>
    </row>
    <row r="67" spans="2:3" x14ac:dyDescent="0.2">
      <c r="B67" t="s">
        <v>20</v>
      </c>
    </row>
    <row r="68" spans="2:3" x14ac:dyDescent="0.2">
      <c r="B68" t="s">
        <v>19</v>
      </c>
    </row>
    <row r="71" spans="2:3" x14ac:dyDescent="0.2">
      <c r="C71" s="5"/>
    </row>
    <row r="72" spans="2:3" x14ac:dyDescent="0.2">
      <c r="C72" s="6"/>
    </row>
    <row r="73" spans="2:3" x14ac:dyDescent="0.2">
      <c r="C73" s="4"/>
    </row>
  </sheetData>
  <sheetProtection sheet="1" formatCells="0" formatColumns="0" formatRows="0" sort="0"/>
  <protectedRanges>
    <protectedRange sqref="O11:R49" name="Bereich11"/>
    <protectedRange sqref="G11:M49" name="Bereich10"/>
    <protectedRange sqref="B11:E49" name="Bereich9"/>
    <protectedRange sqref="R10" name="Bereich8"/>
    <protectedRange sqref="I10:M10" name="Bereich7"/>
    <protectedRange sqref="H10" name="Bereich6"/>
    <protectedRange sqref="G10" name="Bereich5"/>
    <protectedRange sqref="C10" name="Bereich4"/>
    <protectedRange sqref="Q2:Q6" name="Bereich3"/>
    <protectedRange sqref="C3" name="Bereich2"/>
    <protectedRange sqref="C1" name="Bereich1"/>
  </protectedRanges>
  <mergeCells count="13">
    <mergeCell ref="O8:Q8"/>
    <mergeCell ref="A1:B1"/>
    <mergeCell ref="A8:D8"/>
    <mergeCell ref="E8:N8"/>
    <mergeCell ref="A3:B3"/>
    <mergeCell ref="L2:M2"/>
    <mergeCell ref="L3:M3"/>
    <mergeCell ref="A5:K5"/>
    <mergeCell ref="Q2:R2"/>
    <mergeCell ref="Q3:R3"/>
    <mergeCell ref="Q4:R4"/>
    <mergeCell ref="Q5:R5"/>
    <mergeCell ref="Q6:R6"/>
  </mergeCells>
  <phoneticPr fontId="16" type="noConversion"/>
  <conditionalFormatting sqref="F10:F49 N10:N49">
    <cfRule type="cellIs" dxfId="43" priority="2" operator="lessThan">
      <formula>1860</formula>
    </cfRule>
  </conditionalFormatting>
  <dataValidations count="3">
    <dataValidation type="list" allowBlank="1" showInputMessage="1" showErrorMessage="1" sqref="O11:O49 Q11:Q49" xr:uid="{FA6B7F5F-4E8B-4BDE-8BD2-351FE5F877DA}">
      <formula1>$O$2:$O$6</formula1>
    </dataValidation>
    <dataValidation type="list" allowBlank="1" showInputMessage="1" showErrorMessage="1" sqref="L10:L49" xr:uid="{D012F790-2034-4FE9-AFFE-CA2E9CC23465}">
      <formula1>"A, B, C, D, E, F, G, H, I, J, K, L, M"</formula1>
    </dataValidation>
    <dataValidation type="list" allowBlank="1" showInputMessage="1" showErrorMessage="1" sqref="D11:D49" xr:uid="{6BE8F522-D84F-4CB5-9B91-70838A3DBC1D}">
      <formula1>"E, K-G, K-T"</formula1>
    </dataValidation>
  </dataValidations>
  <pageMargins left="0.31496062992125984" right="0.31496062992125984" top="0.39370078740157483" bottom="0.39370078740157483" header="0.31496062992125984" footer="0.31496062992125984"/>
  <pageSetup paperSize="8" scale="56" fitToWidth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BE11-250C-4AF3-AC53-85988429EFB1}">
  <sheetPr codeName="Tabelle2"/>
  <dimension ref="A1:O52"/>
  <sheetViews>
    <sheetView topLeftCell="B1" zoomScaleNormal="100" workbookViewId="0">
      <pane ySplit="7" topLeftCell="A31" activePane="bottomLeft" state="frozen"/>
      <selection pane="bottomLeft" activeCell="I30" sqref="I30"/>
    </sheetView>
  </sheetViews>
  <sheetFormatPr baseColWidth="10" defaultRowHeight="14.25" x14ac:dyDescent="0.2"/>
  <cols>
    <col min="1" max="1" width="7.5" customWidth="1"/>
    <col min="2" max="2" width="6.875" customWidth="1"/>
    <col min="3" max="3" width="26.25" customWidth="1"/>
    <col min="4" max="4" width="32.75" customWidth="1"/>
    <col min="5" max="5" width="9.75" customWidth="1"/>
    <col min="6" max="6" width="15.375" customWidth="1"/>
    <col min="7" max="7" width="13.25" customWidth="1"/>
    <col min="8" max="8" width="7.75" style="15" customWidth="1"/>
    <col min="9" max="9" width="7.25" style="15" customWidth="1"/>
    <col min="10" max="10" width="18" customWidth="1"/>
    <col min="11" max="11" width="17.5" customWidth="1"/>
    <col min="12" max="12" width="15.625" customWidth="1"/>
    <col min="15" max="15" width="14.125" bestFit="1" customWidth="1"/>
  </cols>
  <sheetData>
    <row r="1" spans="1:12" ht="42.6" customHeight="1" x14ac:dyDescent="0.2">
      <c r="A1" s="200" t="s">
        <v>32</v>
      </c>
      <c r="B1" s="200"/>
      <c r="C1" s="200"/>
      <c r="D1" s="149" t="str">
        <f>'Beiblatt Monitoring'!C1</f>
        <v>LEADER Traun-Alz-Salzach</v>
      </c>
      <c r="E1" s="1"/>
      <c r="F1" s="7"/>
      <c r="G1" s="7"/>
    </row>
    <row r="2" spans="1:12" ht="18" customHeight="1" x14ac:dyDescent="0.2">
      <c r="A2" s="9"/>
      <c r="B2" s="9"/>
      <c r="C2" s="9"/>
      <c r="E2" s="1"/>
      <c r="F2" s="7"/>
      <c r="G2" s="7"/>
      <c r="H2" s="124"/>
      <c r="I2" s="15" t="s">
        <v>27</v>
      </c>
      <c r="J2" s="14" t="s">
        <v>28</v>
      </c>
    </row>
    <row r="3" spans="1:12" ht="18.600000000000001" customHeight="1" x14ac:dyDescent="0.2">
      <c r="A3" s="192" t="s">
        <v>25</v>
      </c>
      <c r="B3" s="192"/>
      <c r="C3" s="192"/>
      <c r="D3" s="158">
        <v>45764</v>
      </c>
      <c r="E3" s="1"/>
      <c r="F3" s="1"/>
      <c r="G3" s="1"/>
      <c r="H3" s="65"/>
      <c r="I3" s="15" t="s">
        <v>27</v>
      </c>
      <c r="J3" s="14" t="s">
        <v>29</v>
      </c>
    </row>
    <row r="6" spans="1:12" x14ac:dyDescent="0.2">
      <c r="A6" s="72"/>
      <c r="B6" s="72"/>
      <c r="E6" s="72"/>
    </row>
    <row r="7" spans="1:12" ht="62.45" customHeight="1" x14ac:dyDescent="0.2">
      <c r="A7" s="86" t="s">
        <v>51</v>
      </c>
      <c r="B7" s="86" t="s">
        <v>52</v>
      </c>
      <c r="C7" s="86" t="s">
        <v>17</v>
      </c>
      <c r="D7" s="86" t="s">
        <v>24</v>
      </c>
      <c r="E7" s="86" t="s">
        <v>64</v>
      </c>
      <c r="F7" s="86" t="s">
        <v>33</v>
      </c>
      <c r="G7" s="86" t="s">
        <v>47</v>
      </c>
      <c r="H7" s="86" t="s">
        <v>48</v>
      </c>
      <c r="I7" s="86" t="s">
        <v>34</v>
      </c>
      <c r="J7" s="86" t="s">
        <v>46</v>
      </c>
      <c r="K7" s="86" t="s">
        <v>49</v>
      </c>
      <c r="L7" s="86" t="s">
        <v>53</v>
      </c>
    </row>
    <row r="8" spans="1:12" ht="29.25" customHeight="1" thickBot="1" x14ac:dyDescent="0.25">
      <c r="A8" s="89"/>
      <c r="B8" s="89"/>
      <c r="C8" s="141" t="s">
        <v>38</v>
      </c>
      <c r="D8" s="90" t="s">
        <v>39</v>
      </c>
      <c r="E8" s="91" t="s">
        <v>39</v>
      </c>
      <c r="F8" s="91" t="s">
        <v>39</v>
      </c>
      <c r="G8" s="91" t="s">
        <v>39</v>
      </c>
      <c r="H8" s="91" t="s">
        <v>39</v>
      </c>
      <c r="I8" s="91" t="s">
        <v>39</v>
      </c>
      <c r="J8" s="88">
        <v>1887000</v>
      </c>
      <c r="K8" s="101" t="s">
        <v>39</v>
      </c>
      <c r="L8" s="101" t="s">
        <v>39</v>
      </c>
    </row>
    <row r="9" spans="1:12" ht="29.25" customHeight="1" thickTop="1" thickBot="1" x14ac:dyDescent="0.25">
      <c r="A9" s="142">
        <v>1</v>
      </c>
      <c r="B9" s="83">
        <v>1</v>
      </c>
      <c r="C9" s="79" t="str">
        <f>'Beiblatt Monitoring'!B10</f>
        <v>LAG-Management</v>
      </c>
      <c r="D9" s="79">
        <f>'Beiblatt Monitoring'!C10</f>
        <v>0</v>
      </c>
      <c r="E9" s="80" t="s">
        <v>39</v>
      </c>
      <c r="F9" s="136" t="s">
        <v>39</v>
      </c>
      <c r="G9" s="96" t="s">
        <v>39</v>
      </c>
      <c r="H9" s="80" t="s">
        <v>39</v>
      </c>
      <c r="I9" s="95" t="s">
        <v>39</v>
      </c>
      <c r="J9" s="81">
        <f>'Beiblatt Monitoring'!H10</f>
        <v>226144.05</v>
      </c>
      <c r="K9" s="85">
        <f>'Beiblatt Monitoring'!I10</f>
        <v>226144.05</v>
      </c>
      <c r="L9" s="143" t="str">
        <f>IF(SUMIF(K$9:K9,"&gt;0",K$9:K9)+SUMIF(K$9:K9,"=0",J$9:J9)&lt;$J$8,"ja","nein")</f>
        <v>ja</v>
      </c>
    </row>
    <row r="10" spans="1:12" ht="19.899999999999999" customHeight="1" thickTop="1" x14ac:dyDescent="0.2">
      <c r="A10" s="159">
        <v>2</v>
      </c>
      <c r="B10" s="84">
        <v>2</v>
      </c>
      <c r="C10" s="78" t="str">
        <f>'Beiblatt Monitoring'!B11</f>
        <v>Tittmoning und seine Mühlen</v>
      </c>
      <c r="D10" s="78" t="str">
        <f>'Beiblatt Monitoring'!C11</f>
        <v>Stadt Tittmoning</v>
      </c>
      <c r="E10" s="73" t="str">
        <f>'Beiblatt Monitoring'!D11</f>
        <v>E</v>
      </c>
      <c r="F10" s="74">
        <f>'Beiblatt Monitoring'!E11</f>
        <v>45229</v>
      </c>
      <c r="G10" s="75">
        <v>24</v>
      </c>
      <c r="H10" s="73" t="str">
        <f>'Beiblatt Monitoring'!O11</f>
        <v>EZ 3</v>
      </c>
      <c r="I10" s="93">
        <v>1</v>
      </c>
      <c r="J10" s="76">
        <f>'Beiblatt Monitoring'!H11</f>
        <v>30800</v>
      </c>
      <c r="K10" s="76">
        <f>'Beiblatt Monitoring'!I11</f>
        <v>30800</v>
      </c>
      <c r="L10" s="144" t="str">
        <f>IF(SUMIF(K$8:K10,"&gt;0",K$8:K10)+SUMIF(K$8:K10,"=0",J$8:J10)&lt;$J$8,"ja","nein")</f>
        <v>ja</v>
      </c>
    </row>
    <row r="11" spans="1:12" ht="19.899999999999999" customHeight="1" x14ac:dyDescent="0.2">
      <c r="A11" s="160">
        <v>2</v>
      </c>
      <c r="B11" s="31">
        <v>3</v>
      </c>
      <c r="C11" s="32" t="str">
        <f>'Beiblatt Monitoring'!B12</f>
        <v>Aktiv- u. Freizeitbereich Inhausen</v>
      </c>
      <c r="D11" s="32" t="str">
        <f>'Beiblatt Monitoring'!C12</f>
        <v>TUS Engelsberg</v>
      </c>
      <c r="E11" s="68" t="str">
        <f>'Beiblatt Monitoring'!D12</f>
        <v>E</v>
      </c>
      <c r="F11" s="70">
        <f>'Beiblatt Monitoring'!E12</f>
        <v>45229</v>
      </c>
      <c r="G11" s="71">
        <v>24</v>
      </c>
      <c r="H11" s="68" t="str">
        <f>'Beiblatt Monitoring'!O12</f>
        <v>EZ 4</v>
      </c>
      <c r="I11" s="94">
        <v>1</v>
      </c>
      <c r="J11" s="69">
        <f>'Beiblatt Monitoring'!H12</f>
        <v>152673</v>
      </c>
      <c r="K11" s="69">
        <f>'Beiblatt Monitoring'!I12</f>
        <v>141416.82</v>
      </c>
      <c r="L11" s="102" t="str">
        <f>IF(SUMIF(K$9:K11,"&gt;0",K$9:K11)+SUMIF(K$9:K11,"=0",J$9:J11)&lt;$J$8,"ja","nein")</f>
        <v>ja</v>
      </c>
    </row>
    <row r="12" spans="1:12" ht="19.899999999999999" customHeight="1" x14ac:dyDescent="0.2">
      <c r="A12" s="160">
        <v>2</v>
      </c>
      <c r="B12" s="31">
        <v>4</v>
      </c>
      <c r="C12" s="32" t="str">
        <f>'Beiblatt Monitoring'!B13</f>
        <v>Pumptrack Traunreut</v>
      </c>
      <c r="D12" s="145" t="str">
        <f>'Beiblatt Monitoring'!C13</f>
        <v>Stadt Traunreut</v>
      </c>
      <c r="E12" s="73" t="str">
        <f>'Beiblatt Monitoring'!D13</f>
        <v>E</v>
      </c>
      <c r="F12" s="74">
        <f>'Beiblatt Monitoring'!E13</f>
        <v>45229</v>
      </c>
      <c r="G12" s="71">
        <v>22</v>
      </c>
      <c r="H12" s="73" t="str">
        <f>'Beiblatt Monitoring'!O13</f>
        <v>EZ 3</v>
      </c>
      <c r="I12" s="94">
        <v>2</v>
      </c>
      <c r="J12" s="76">
        <f>'Beiblatt Monitoring'!H13</f>
        <v>250000</v>
      </c>
      <c r="K12" s="76">
        <f>'Beiblatt Monitoring'!I13</f>
        <v>237540.15</v>
      </c>
      <c r="L12" s="146" t="str">
        <f>IF(SUMIF(K$8:K12,"&gt;0",K$8:K12)+SUMIF(K$8:K12,"=0",J$8:J12)&lt;$J$8,"ja","nein")</f>
        <v>ja</v>
      </c>
    </row>
    <row r="13" spans="1:12" ht="19.899999999999999" customHeight="1" x14ac:dyDescent="0.2">
      <c r="A13" s="163">
        <v>2</v>
      </c>
      <c r="B13" s="164">
        <v>5</v>
      </c>
      <c r="C13" s="165" t="str">
        <f>'Beiblatt Monitoring'!B14</f>
        <v>abc coworking</v>
      </c>
      <c r="D13" s="165" t="str">
        <f>'Beiblatt Monitoring'!C14</f>
        <v>abc Ladenbau GmbH</v>
      </c>
      <c r="E13" s="166" t="str">
        <f>'Beiblatt Monitoring'!D14</f>
        <v>E</v>
      </c>
      <c r="F13" s="167">
        <f>'Beiblatt Monitoring'!E14</f>
        <v>45229</v>
      </c>
      <c r="G13" s="168">
        <v>22</v>
      </c>
      <c r="H13" s="166" t="str">
        <f>'Beiblatt Monitoring'!O14</f>
        <v>EZ 3</v>
      </c>
      <c r="I13" s="169">
        <v>2</v>
      </c>
      <c r="J13" s="170">
        <f>'Beiblatt Monitoring'!H14</f>
        <v>0</v>
      </c>
      <c r="K13" s="69">
        <f>'Beiblatt Monitoring'!I14</f>
        <v>0</v>
      </c>
      <c r="L13" s="102" t="str">
        <f>IF(SUMIF(K$9:K13,"&gt;0",K$9:K13)+SUMIF(K$9:K13,"=0",J$9:J13)&lt;$J$8,"ja","nein")</f>
        <v>ja</v>
      </c>
    </row>
    <row r="14" spans="1:12" ht="19.899999999999999" customHeight="1" x14ac:dyDescent="0.2">
      <c r="A14" s="160">
        <v>2</v>
      </c>
      <c r="B14" s="31">
        <v>6</v>
      </c>
      <c r="C14" s="32" t="str">
        <f>'Beiblatt Monitoring'!B15</f>
        <v>Inneneinrichtung "Alte Turnhalle"</v>
      </c>
      <c r="D14" s="145" t="str">
        <f>'Beiblatt Monitoring'!C15</f>
        <v>Gemeinde Garching a.Alz</v>
      </c>
      <c r="E14" s="73" t="str">
        <f>'Beiblatt Monitoring'!D15</f>
        <v>E</v>
      </c>
      <c r="F14" s="74">
        <f>'Beiblatt Monitoring'!E15</f>
        <v>45229</v>
      </c>
      <c r="G14" s="77">
        <v>21</v>
      </c>
      <c r="H14" s="73" t="str">
        <f>'Beiblatt Monitoring'!O15</f>
        <v>EZ 4</v>
      </c>
      <c r="I14" s="92">
        <v>3</v>
      </c>
      <c r="J14" s="76">
        <f>'Beiblatt Monitoring'!H15</f>
        <v>51745.57</v>
      </c>
      <c r="K14" s="76">
        <f>'Beiblatt Monitoring'!I15</f>
        <v>49446.07</v>
      </c>
      <c r="L14" s="146" t="str">
        <f>IF(SUMIF(K$8:K14,"&gt;0",K$8:K14)+SUMIF(K$8:K14,"=0",J$8:J14)&lt;$J$8,"ja","nein")</f>
        <v>ja</v>
      </c>
    </row>
    <row r="15" spans="1:12" ht="26.25" customHeight="1" x14ac:dyDescent="0.2">
      <c r="A15" s="160">
        <v>3</v>
      </c>
      <c r="B15" s="31">
        <v>7</v>
      </c>
      <c r="C15" s="32" t="str">
        <f>'Beiblatt Monitoring'!B16</f>
        <v>Captain Hook Boulderhalle Chiemgau</v>
      </c>
      <c r="D15" s="32" t="str">
        <f>'Beiblatt Monitoring'!C16</f>
        <v>Chiemgau Boulder Sports GmbH</v>
      </c>
      <c r="E15" s="68" t="str">
        <f>'Beiblatt Monitoring'!D16</f>
        <v>E</v>
      </c>
      <c r="F15" s="70">
        <f>'Beiblatt Monitoring'!E16</f>
        <v>45343</v>
      </c>
      <c r="G15" s="77">
        <v>25</v>
      </c>
      <c r="H15" s="68" t="str">
        <f>'Beiblatt Monitoring'!O16</f>
        <v>EZ 3</v>
      </c>
      <c r="I15" s="92">
        <v>1</v>
      </c>
      <c r="J15" s="69">
        <f>'Beiblatt Monitoring'!H16</f>
        <v>180000</v>
      </c>
      <c r="K15" s="69">
        <f>'Beiblatt Monitoring'!I16</f>
        <v>174844.29</v>
      </c>
      <c r="L15" s="102" t="str">
        <f>IF(SUMIF(K$9:K15,"&gt;0",K$9:K15)+SUMIF(K$9:K15,"=0",J$9:J15)&lt;$J$8,"ja","nein")</f>
        <v>ja</v>
      </c>
    </row>
    <row r="16" spans="1:12" ht="19.899999999999999" customHeight="1" x14ac:dyDescent="0.2">
      <c r="A16" s="160">
        <v>3</v>
      </c>
      <c r="B16" s="31">
        <v>8</v>
      </c>
      <c r="C16" s="32" t="str">
        <f>'Beiblatt Monitoring'!B17</f>
        <v>Umsetzung Wandern Fridolfing</v>
      </c>
      <c r="D16" s="145" t="str">
        <f>'Beiblatt Monitoring'!C17</f>
        <v>Gemeinde Fridolfing</v>
      </c>
      <c r="E16" s="73" t="str">
        <f>'Beiblatt Monitoring'!D17</f>
        <v>E</v>
      </c>
      <c r="F16" s="74">
        <f>'Beiblatt Monitoring'!E17</f>
        <v>45343</v>
      </c>
      <c r="G16" s="77">
        <v>24</v>
      </c>
      <c r="H16" s="73" t="str">
        <f>'Beiblatt Monitoring'!O17</f>
        <v>EZ 3</v>
      </c>
      <c r="I16" s="92">
        <v>2</v>
      </c>
      <c r="J16" s="76">
        <f>'Beiblatt Monitoring'!H17</f>
        <v>29616.9</v>
      </c>
      <c r="K16" s="76">
        <f>'Beiblatt Monitoring'!I17</f>
        <v>25749.9</v>
      </c>
      <c r="L16" s="146" t="str">
        <f>IF(SUMIF(K$8:K16,"&gt;0",K$8:K16)+SUMIF(K$8:K16,"=0",J$8:J16)&lt;$J$8,"ja","nein")</f>
        <v>ja</v>
      </c>
    </row>
    <row r="17" spans="1:15" ht="19.899999999999999" customHeight="1" x14ac:dyDescent="0.2">
      <c r="A17" s="160">
        <v>3</v>
      </c>
      <c r="B17" s="31">
        <v>9</v>
      </c>
      <c r="C17" s="32" t="str">
        <f>'Beiblatt Monitoring'!B18</f>
        <v>Bike Park Fridolfing</v>
      </c>
      <c r="D17" s="32" t="str">
        <f>'Beiblatt Monitoring'!C18</f>
        <v>Gemeinde Fridolfing</v>
      </c>
      <c r="E17" s="68" t="str">
        <f>'Beiblatt Monitoring'!D18</f>
        <v>E</v>
      </c>
      <c r="F17" s="70">
        <f>'Beiblatt Monitoring'!E18</f>
        <v>45343</v>
      </c>
      <c r="G17" s="77">
        <v>23</v>
      </c>
      <c r="H17" s="68" t="str">
        <f>'Beiblatt Monitoring'!O18</f>
        <v>EZ 4</v>
      </c>
      <c r="I17" s="92">
        <v>3</v>
      </c>
      <c r="J17" s="69">
        <f>'Beiblatt Monitoring'!H18</f>
        <v>179655.15</v>
      </c>
      <c r="K17" s="69">
        <f>'Beiblatt Monitoring'!I18</f>
        <v>178325.33</v>
      </c>
      <c r="L17" s="102" t="str">
        <f>IF(SUMIF(K$9:K17,"&gt;0",K$9:K17)+SUMIF(K$9:K17,"=0",J$9:J17)&lt;$J$8,"ja","nein")</f>
        <v>ja</v>
      </c>
    </row>
    <row r="18" spans="1:15" ht="19.899999999999999" customHeight="1" x14ac:dyDescent="0.2">
      <c r="A18" s="160">
        <v>3</v>
      </c>
      <c r="B18" s="31">
        <v>10</v>
      </c>
      <c r="C18" s="32" t="str">
        <f>'Beiblatt Monitoring'!B19</f>
        <v>Errichtung Alwetterplätze</v>
      </c>
      <c r="D18" s="145" t="str">
        <f>'Beiblatt Monitoring'!C19</f>
        <v>TSV Tittmoning</v>
      </c>
      <c r="E18" s="73" t="str">
        <f>'Beiblatt Monitoring'!D19</f>
        <v>E</v>
      </c>
      <c r="F18" s="74">
        <f>'Beiblatt Monitoring'!E19</f>
        <v>45343</v>
      </c>
      <c r="G18" s="77">
        <v>21</v>
      </c>
      <c r="H18" s="73" t="str">
        <f>'Beiblatt Monitoring'!O19</f>
        <v>EZ 2</v>
      </c>
      <c r="I18" s="92">
        <v>4</v>
      </c>
      <c r="J18" s="76">
        <f>'Beiblatt Monitoring'!H19</f>
        <v>82226.8</v>
      </c>
      <c r="K18" s="76">
        <f>'Beiblatt Monitoring'!I19</f>
        <v>79776.800000000003</v>
      </c>
      <c r="L18" s="146" t="str">
        <f>IF(SUMIF(K$8:K18,"&gt;0",K$8:K18)+SUMIF(K$8:K18,"=0",J$8:J18)&lt;$J$8,"ja","nein")</f>
        <v>ja</v>
      </c>
    </row>
    <row r="19" spans="1:15" ht="19.899999999999999" customHeight="1" x14ac:dyDescent="0.2">
      <c r="A19" s="160">
        <v>3</v>
      </c>
      <c r="B19" s="31">
        <v>11</v>
      </c>
      <c r="C19" s="32" t="str">
        <f>'Beiblatt Monitoring'!B20</f>
        <v>Unterstützung Bürgerengagement</v>
      </c>
      <c r="D19" s="32" t="str">
        <f>'Beiblatt Monitoring'!C20</f>
        <v>LAG LEADER Traun-Alz-Salzach</v>
      </c>
      <c r="E19" s="68" t="str">
        <f>'Beiblatt Monitoring'!D20</f>
        <v>E</v>
      </c>
      <c r="F19" s="70">
        <f>'Beiblatt Monitoring'!E20</f>
        <v>45343</v>
      </c>
      <c r="G19" s="77">
        <v>18</v>
      </c>
      <c r="H19" s="68" t="str">
        <f>'Beiblatt Monitoring'!O20</f>
        <v>EZ 4</v>
      </c>
      <c r="I19" s="92">
        <v>5</v>
      </c>
      <c r="J19" s="69">
        <f>'Beiblatt Monitoring'!H20</f>
        <v>50000</v>
      </c>
      <c r="K19" s="69">
        <f>'Beiblatt Monitoring'!I20</f>
        <v>50000</v>
      </c>
      <c r="L19" s="102" t="str">
        <f>IF(SUMIF(K$9:K19,"&gt;0",K$9:K19)+SUMIF(K$9:K19,"=0",J$9:J19)&lt;$J$8,"ja","nein")</f>
        <v>ja</v>
      </c>
    </row>
    <row r="20" spans="1:15" ht="19.899999999999999" customHeight="1" x14ac:dyDescent="0.2">
      <c r="A20" s="160">
        <v>4</v>
      </c>
      <c r="B20" s="31">
        <v>12</v>
      </c>
      <c r="C20" s="32" t="str">
        <f>'Beiblatt Monitoring'!B21</f>
        <v>Mehrgenerationenplatz Asten</v>
      </c>
      <c r="D20" s="145" t="str">
        <f>'Beiblatt Monitoring'!C21</f>
        <v>Stadt Tittmoning</v>
      </c>
      <c r="E20" s="73" t="str">
        <f>'Beiblatt Monitoring'!D21</f>
        <v>E</v>
      </c>
      <c r="F20" s="74">
        <f>'Beiblatt Monitoring'!E21</f>
        <v>45579</v>
      </c>
      <c r="G20" s="77">
        <v>25</v>
      </c>
      <c r="H20" s="73" t="str">
        <f>'Beiblatt Monitoring'!O21</f>
        <v>EZ 3</v>
      </c>
      <c r="I20" s="92">
        <v>1</v>
      </c>
      <c r="J20" s="76">
        <f>'Beiblatt Monitoring'!H21</f>
        <v>65868.649999999994</v>
      </c>
      <c r="K20" s="76">
        <f>'Beiblatt Monitoring'!I21</f>
        <v>65868.649999999994</v>
      </c>
      <c r="L20" s="146" t="str">
        <f>IF(SUMIF(K$8:K20,"&gt;0",K$8:K20)+SUMIF(K$8:K20,"=0",J$8:J20)&lt;$J$8,"ja","nein")</f>
        <v>ja</v>
      </c>
    </row>
    <row r="21" spans="1:15" ht="19.899999999999999" customHeight="1" x14ac:dyDescent="0.2">
      <c r="A21" s="160">
        <v>4</v>
      </c>
      <c r="B21" s="31">
        <v>13</v>
      </c>
      <c r="C21" s="32" t="str">
        <f>'Beiblatt Monitoring'!B22</f>
        <v>Haus der Musik und Kultur</v>
      </c>
      <c r="D21" s="32" t="str">
        <f>'Beiblatt Monitoring'!C22</f>
        <v>Gemeinde Engelsberg</v>
      </c>
      <c r="E21" s="68" t="str">
        <f>'Beiblatt Monitoring'!D22</f>
        <v>E</v>
      </c>
      <c r="F21" s="70">
        <f>'Beiblatt Monitoring'!E22</f>
        <v>45579</v>
      </c>
      <c r="G21" s="77">
        <v>23</v>
      </c>
      <c r="H21" s="68" t="str">
        <f>'Beiblatt Monitoring'!O22</f>
        <v>EZ 4</v>
      </c>
      <c r="I21" s="92">
        <v>2</v>
      </c>
      <c r="J21" s="69">
        <f>'Beiblatt Monitoring'!H22</f>
        <v>66421.45</v>
      </c>
      <c r="K21" s="69">
        <f>'Beiblatt Monitoring'!I22</f>
        <v>64305</v>
      </c>
      <c r="L21" s="102" t="str">
        <f>IF(SUMIF(K$9:K21,"&gt;0",K$9:K21)+SUMIF(K$9:K21,"=0",J$9:J21)&lt;$J$8,"ja","nein")</f>
        <v>ja</v>
      </c>
    </row>
    <row r="22" spans="1:15" ht="19.899999999999999" customHeight="1" x14ac:dyDescent="0.2">
      <c r="A22" s="160">
        <v>4</v>
      </c>
      <c r="B22" s="31">
        <v>14</v>
      </c>
      <c r="C22" s="32" t="str">
        <f>'Beiblatt Monitoring'!B23</f>
        <v>GWÖ goes Europe</v>
      </c>
      <c r="D22" s="145" t="str">
        <f>'Beiblatt Monitoring'!C23</f>
        <v>Zukunftsregion Rupertiwinkel</v>
      </c>
      <c r="E22" s="73" t="str">
        <f>'Beiblatt Monitoring'!D23</f>
        <v>K-T</v>
      </c>
      <c r="F22" s="74">
        <f>'Beiblatt Monitoring'!E23</f>
        <v>45579</v>
      </c>
      <c r="G22" s="77">
        <v>23</v>
      </c>
      <c r="H22" s="73" t="str">
        <f>'Beiblatt Monitoring'!O23</f>
        <v>EZ 3</v>
      </c>
      <c r="I22" s="92">
        <v>3</v>
      </c>
      <c r="J22" s="181">
        <f>'Beiblatt Monitoring'!H23</f>
        <v>0</v>
      </c>
      <c r="K22" s="181">
        <f>'Beiblatt Monitoring'!I23</f>
        <v>0</v>
      </c>
      <c r="L22" s="146" t="str">
        <f>IF(SUMIF(K$8:K22,"&gt;0",K$8:K22)+SUMIF(K$8:K22,"=0",J$8:J22)&lt;$J$8,"ja","nein")</f>
        <v>ja</v>
      </c>
    </row>
    <row r="23" spans="1:15" ht="19.899999999999999" customHeight="1" x14ac:dyDescent="0.2">
      <c r="A23" s="160">
        <v>4</v>
      </c>
      <c r="B23" s="31">
        <v>15</v>
      </c>
      <c r="C23" s="32" t="str">
        <f>'Beiblatt Monitoring'!B24</f>
        <v>Dorfbackofen Lindach</v>
      </c>
      <c r="D23" s="32" t="str">
        <f>'Beiblatt Monitoring'!C24</f>
        <v>Dorfbackverein Lindach</v>
      </c>
      <c r="E23" s="68" t="str">
        <f>'Beiblatt Monitoring'!D24</f>
        <v>E</v>
      </c>
      <c r="F23" s="70">
        <f>'Beiblatt Monitoring'!E24</f>
        <v>45579</v>
      </c>
      <c r="G23" s="77">
        <v>22</v>
      </c>
      <c r="H23" s="68" t="str">
        <f>'Beiblatt Monitoring'!O24</f>
        <v>EZ 4</v>
      </c>
      <c r="I23" s="92">
        <v>4</v>
      </c>
      <c r="J23" s="69">
        <f>'Beiblatt Monitoring'!H24</f>
        <v>15222.94</v>
      </c>
      <c r="K23" s="69">
        <f>'Beiblatt Monitoring'!I24</f>
        <v>15175.43</v>
      </c>
      <c r="L23" s="102" t="str">
        <f>IF(SUMIF(K$9:K23,"&gt;0",K$9:K23)+SUMIF(K$9:K23,"=0",J$9:J23)&lt;$J$8,"ja","nein")</f>
        <v>ja</v>
      </c>
    </row>
    <row r="24" spans="1:15" ht="19.899999999999999" customHeight="1" x14ac:dyDescent="0.2">
      <c r="A24" s="160">
        <v>4</v>
      </c>
      <c r="B24" s="31">
        <v>16</v>
      </c>
      <c r="C24" s="32" t="str">
        <f>'Beiblatt Monitoring'!B25</f>
        <v>Zentralgebäude Inneneinrichtung</v>
      </c>
      <c r="D24" s="145" t="str">
        <f>'Beiblatt Monitoring'!C25</f>
        <v>Gemeinde Engelsberg</v>
      </c>
      <c r="E24" s="73" t="str">
        <f>'Beiblatt Monitoring'!D25</f>
        <v>E</v>
      </c>
      <c r="F24" s="74">
        <f>'Beiblatt Monitoring'!E25</f>
        <v>45579</v>
      </c>
      <c r="G24" s="77">
        <v>21</v>
      </c>
      <c r="H24" s="73" t="str">
        <f>'Beiblatt Monitoring'!O25</f>
        <v>EZ 3</v>
      </c>
      <c r="I24" s="92">
        <v>5</v>
      </c>
      <c r="J24" s="76">
        <f>'Beiblatt Monitoring'!H25</f>
        <v>28793</v>
      </c>
      <c r="K24" s="76">
        <f>'Beiblatt Monitoring'!I25</f>
        <v>28793</v>
      </c>
      <c r="L24" s="146" t="str">
        <f>IF(SUMIF(K$8:K24,"&gt;0",K$8:K24)+SUMIF(K$8:K24,"=0",J$8:J24)&lt;$J$8,"ja","nein")</f>
        <v>ja</v>
      </c>
    </row>
    <row r="25" spans="1:15" ht="19.899999999999999" customHeight="1" x14ac:dyDescent="0.2">
      <c r="A25" s="160">
        <v>5</v>
      </c>
      <c r="B25" s="31">
        <v>17</v>
      </c>
      <c r="C25" s="32" t="str">
        <f>'Beiblatt Monitoring'!B26</f>
        <v>Begegnungsstätte Traunwalchen</v>
      </c>
      <c r="D25" s="32" t="str">
        <f>'Beiblatt Monitoring'!C26</f>
        <v>Trachtenverein Traunwalchen</v>
      </c>
      <c r="E25" s="68" t="str">
        <f>'Beiblatt Monitoring'!D26</f>
        <v>E</v>
      </c>
      <c r="F25" s="70">
        <f>'Beiblatt Monitoring'!E26</f>
        <v>45685</v>
      </c>
      <c r="G25" s="77">
        <v>24</v>
      </c>
      <c r="H25" s="68" t="str">
        <f>'Beiblatt Monitoring'!O26</f>
        <v>EZ 2</v>
      </c>
      <c r="I25" s="92">
        <v>1</v>
      </c>
      <c r="J25" s="69">
        <f>'Beiblatt Monitoring'!H26</f>
        <v>98766.84</v>
      </c>
      <c r="K25" s="69">
        <f>'Beiblatt Monitoring'!I26</f>
        <v>98766.84</v>
      </c>
      <c r="L25" s="102" t="str">
        <f>IF(SUMIF(K$9:K25,"&gt;0",K$9:K25)+SUMIF(K$9:K25,"=0",J$9:J25)&lt;$J$8,"ja","nein")</f>
        <v>ja</v>
      </c>
    </row>
    <row r="26" spans="1:15" ht="19.899999999999999" customHeight="1" x14ac:dyDescent="0.2">
      <c r="A26" s="160">
        <v>6</v>
      </c>
      <c r="B26" s="31">
        <v>18</v>
      </c>
      <c r="C26" s="32" t="str">
        <f>'Beiblatt Monitoring'!B27</f>
        <v>Barrierefreiheit Marktler Bürgerhaus</v>
      </c>
      <c r="D26" s="145" t="str">
        <f>'Beiblatt Monitoring'!C27</f>
        <v>Markt Marktl</v>
      </c>
      <c r="E26" s="73" t="str">
        <f>'Beiblatt Monitoring'!D27</f>
        <v>E</v>
      </c>
      <c r="F26" s="74">
        <f>'Beiblatt Monitoring'!E27</f>
        <v>45764</v>
      </c>
      <c r="G26" s="77">
        <v>26</v>
      </c>
      <c r="H26" s="73" t="str">
        <f>'Beiblatt Monitoring'!O27</f>
        <v>EZ 2</v>
      </c>
      <c r="I26" s="92">
        <v>1</v>
      </c>
      <c r="J26" s="76">
        <f>'Beiblatt Monitoring'!H27</f>
        <v>114896.81</v>
      </c>
      <c r="K26" s="76">
        <f>'Beiblatt Monitoring'!I27</f>
        <v>0</v>
      </c>
      <c r="L26" s="146" t="str">
        <f>IF(SUMIF(K$8:K26,"&gt;0",K$8:K26)+SUMIF(K$8:K26,"=0",J$8:J26)&lt;$J$8,"ja","nein")</f>
        <v>ja</v>
      </c>
    </row>
    <row r="27" spans="1:15" ht="19.899999999999999" customHeight="1" x14ac:dyDescent="0.2">
      <c r="A27" s="160">
        <v>6</v>
      </c>
      <c r="B27" s="31">
        <v>19</v>
      </c>
      <c r="C27" s="32" t="str">
        <f>'Beiblatt Monitoring'!B28</f>
        <v>Allwetterplatz Kastl</v>
      </c>
      <c r="D27" s="32" t="str">
        <f>'Beiblatt Monitoring'!C28</f>
        <v>Gemeinde Kastl</v>
      </c>
      <c r="E27" s="68" t="str">
        <f>'Beiblatt Monitoring'!D28</f>
        <v>E</v>
      </c>
      <c r="F27" s="70">
        <f>'Beiblatt Monitoring'!E28</f>
        <v>45764</v>
      </c>
      <c r="G27" s="77">
        <v>20</v>
      </c>
      <c r="H27" s="68" t="str">
        <f>'Beiblatt Monitoring'!O28</f>
        <v>EZ 2</v>
      </c>
      <c r="I27" s="92">
        <v>3</v>
      </c>
      <c r="J27" s="69">
        <f>'Beiblatt Monitoring'!H28</f>
        <v>115000</v>
      </c>
      <c r="K27" s="69">
        <f>'Beiblatt Monitoring'!I28</f>
        <v>0</v>
      </c>
      <c r="L27" s="102" t="str">
        <f>IF(SUMIF(K$9:K27,"&gt;0",K$9:K27)+SUMIF(K$9:K27,"=0",J$9:J27)&lt;$J$8,"ja","nein")</f>
        <v>ja</v>
      </c>
    </row>
    <row r="28" spans="1:15" ht="19.899999999999999" customHeight="1" x14ac:dyDescent="0.2">
      <c r="A28" s="160">
        <v>6</v>
      </c>
      <c r="B28" s="31">
        <v>20</v>
      </c>
      <c r="C28" s="32" t="str">
        <f>'Beiblatt Monitoring'!B29</f>
        <v>Feinste Kunst für Kinder in Not</v>
      </c>
      <c r="D28" s="145" t="str">
        <f>'Beiblatt Monitoring'!C29</f>
        <v>Kulturverein Assing 7</v>
      </c>
      <c r="E28" s="73" t="str">
        <f>'Beiblatt Monitoring'!D29</f>
        <v>E</v>
      </c>
      <c r="F28" s="74">
        <f>'Beiblatt Monitoring'!E29</f>
        <v>45764</v>
      </c>
      <c r="G28" s="77">
        <v>26</v>
      </c>
      <c r="H28" s="73" t="str">
        <f>'Beiblatt Monitoring'!O29</f>
        <v>EZ 4</v>
      </c>
      <c r="I28" s="92">
        <v>2</v>
      </c>
      <c r="J28" s="76">
        <f>'Beiblatt Monitoring'!H29</f>
        <v>-110490.8</v>
      </c>
      <c r="K28" s="76" t="str">
        <f>'Beiblatt Monitoring'!I29</f>
        <v>zurückgezogen</v>
      </c>
      <c r="L28" s="146" t="str">
        <f>IF(SUMIF(K$8:K28,"&gt;0",K$8:K28)+SUMIF(K$8:K28,"=0",J$8:J28)&lt;$J$8,"ja","nein")</f>
        <v>ja</v>
      </c>
    </row>
    <row r="29" spans="1:15" ht="19.899999999999999" customHeight="1" x14ac:dyDescent="0.2">
      <c r="A29" s="160">
        <v>7</v>
      </c>
      <c r="B29" s="31">
        <v>21</v>
      </c>
      <c r="C29" s="32" t="str">
        <f>'Beiblatt Monitoring'!B30</f>
        <v>Feinste Kunst für Kinder in Not</v>
      </c>
      <c r="D29" s="32" t="str">
        <f>'Beiblatt Monitoring'!C30</f>
        <v>Kulturverein Assing 7</v>
      </c>
      <c r="E29" s="68" t="str">
        <f>'Beiblatt Monitoring'!D30</f>
        <v>E</v>
      </c>
      <c r="F29" s="70">
        <f>'Beiblatt Monitoring'!E30</f>
        <v>45918</v>
      </c>
      <c r="G29" s="77">
        <v>26</v>
      </c>
      <c r="H29" s="68" t="str">
        <f>'Beiblatt Monitoring'!O30</f>
        <v>EZ 4</v>
      </c>
      <c r="I29" s="92">
        <v>1</v>
      </c>
      <c r="J29" s="69">
        <f>'Beiblatt Monitoring'!H30</f>
        <v>61581.53</v>
      </c>
      <c r="K29" s="69">
        <f>'Beiblatt Monitoring'!I30</f>
        <v>0</v>
      </c>
      <c r="L29" s="102" t="str">
        <f>IF(SUMIF(K$9:K29,"&gt;0",K$9:K29)+SUMIF(K$9:K29,"=0",J$9:J29)&lt;$J$8,"ja","nein")</f>
        <v>ja</v>
      </c>
      <c r="O29" s="38"/>
    </row>
    <row r="30" spans="1:15" ht="19.899999999999999" customHeight="1" x14ac:dyDescent="0.2">
      <c r="A30" s="160">
        <v>7</v>
      </c>
      <c r="B30" s="31">
        <v>22</v>
      </c>
      <c r="C30" s="32" t="str">
        <f>'Beiblatt Monitoring'!B31</f>
        <v>Barrierefreier Veranstaltungsraum</v>
      </c>
      <c r="D30" s="145" t="str">
        <f>'Beiblatt Monitoring'!C31</f>
        <v>Gemeinde Tacherting</v>
      </c>
      <c r="E30" s="73" t="str">
        <f>'Beiblatt Monitoring'!D31</f>
        <v>E</v>
      </c>
      <c r="F30" s="74">
        <f>'Beiblatt Monitoring'!E31</f>
        <v>45918</v>
      </c>
      <c r="G30" s="77">
        <v>24</v>
      </c>
      <c r="H30" s="73" t="str">
        <f>'Beiblatt Monitoring'!O31</f>
        <v>EZ 4</v>
      </c>
      <c r="I30" s="92">
        <v>2</v>
      </c>
      <c r="J30" s="76">
        <f>'Beiblatt Monitoring'!H31</f>
        <v>85309.99</v>
      </c>
      <c r="K30" s="76">
        <f>'Beiblatt Monitoring'!I31</f>
        <v>0</v>
      </c>
      <c r="L30" s="146" t="str">
        <f>IF(SUMIF(K$8:K30,"&gt;0",K$8:K30)+SUMIF(K$8:K30,"=0",J$8:J30)&lt;$J$8,"ja","nein")</f>
        <v>ja</v>
      </c>
    </row>
    <row r="31" spans="1:15" ht="19.899999999999999" customHeight="1" x14ac:dyDescent="0.2">
      <c r="A31" s="160"/>
      <c r="B31" s="31">
        <v>23</v>
      </c>
      <c r="C31" s="32">
        <f>'Beiblatt Monitoring'!B32</f>
        <v>0</v>
      </c>
      <c r="D31" s="32">
        <f>'Beiblatt Monitoring'!C32</f>
        <v>0</v>
      </c>
      <c r="E31" s="68">
        <f>'Beiblatt Monitoring'!D32</f>
        <v>0</v>
      </c>
      <c r="F31" s="70">
        <f>'Beiblatt Monitoring'!E32</f>
        <v>0</v>
      </c>
      <c r="G31" s="77"/>
      <c r="H31" s="68">
        <f>'Beiblatt Monitoring'!O32</f>
        <v>0</v>
      </c>
      <c r="I31" s="92"/>
      <c r="J31" s="69">
        <f>'Beiblatt Monitoring'!H32</f>
        <v>0</v>
      </c>
      <c r="K31" s="69">
        <f>'Beiblatt Monitoring'!I32</f>
        <v>0</v>
      </c>
      <c r="L31" s="102" t="str">
        <f>IF(SUMIF(K$9:K31,"&gt;0",K$9:K31)+SUMIF(K$9:K31,"=0",J$9:J31)&lt;$J$8,"ja","nein")</f>
        <v>ja</v>
      </c>
    </row>
    <row r="32" spans="1:15" ht="19.899999999999999" customHeight="1" x14ac:dyDescent="0.2">
      <c r="A32" s="160"/>
      <c r="B32" s="31">
        <v>24</v>
      </c>
      <c r="C32" s="32">
        <f>'Beiblatt Monitoring'!B33</f>
        <v>0</v>
      </c>
      <c r="D32" s="145">
        <f>'Beiblatt Monitoring'!C33</f>
        <v>0</v>
      </c>
      <c r="E32" s="73">
        <f>'Beiblatt Monitoring'!D33</f>
        <v>0</v>
      </c>
      <c r="F32" s="74">
        <f>'Beiblatt Monitoring'!E33</f>
        <v>0</v>
      </c>
      <c r="G32" s="77"/>
      <c r="H32" s="73">
        <f>'Beiblatt Monitoring'!O33</f>
        <v>0</v>
      </c>
      <c r="I32" s="92"/>
      <c r="J32" s="76">
        <f>'Beiblatt Monitoring'!H33</f>
        <v>0</v>
      </c>
      <c r="K32" s="76">
        <f>'Beiblatt Monitoring'!I33</f>
        <v>0</v>
      </c>
      <c r="L32" s="146" t="str">
        <f>IF(SUMIF(K$8:K32,"&gt;0",K$8:K32)+SUMIF(K$8:K32,"=0",J$8:J32)&lt;$J$8,"ja","nein")</f>
        <v>ja</v>
      </c>
    </row>
    <row r="33" spans="1:12" ht="19.899999999999999" customHeight="1" x14ac:dyDescent="0.2">
      <c r="A33" s="160"/>
      <c r="B33" s="31">
        <v>25</v>
      </c>
      <c r="C33" s="32">
        <f>'Beiblatt Monitoring'!B34</f>
        <v>0</v>
      </c>
      <c r="D33" s="32">
        <f>'Beiblatt Monitoring'!C34</f>
        <v>0</v>
      </c>
      <c r="E33" s="68">
        <f>'Beiblatt Monitoring'!D34</f>
        <v>0</v>
      </c>
      <c r="F33" s="70">
        <f>'Beiblatt Monitoring'!E34</f>
        <v>0</v>
      </c>
      <c r="G33" s="77"/>
      <c r="H33" s="68">
        <f>'Beiblatt Monitoring'!O34</f>
        <v>0</v>
      </c>
      <c r="I33" s="92"/>
      <c r="J33" s="69">
        <f>'Beiblatt Monitoring'!H34</f>
        <v>0</v>
      </c>
      <c r="K33" s="69">
        <f>'Beiblatt Monitoring'!I34</f>
        <v>0</v>
      </c>
      <c r="L33" s="102" t="str">
        <f>IF(SUMIF(K$9:K33,"&gt;0",K$9:K33)+SUMIF(K$9:K33,"=0",J$9:J33)&lt;$J$8,"ja","nein")</f>
        <v>ja</v>
      </c>
    </row>
    <row r="34" spans="1:12" ht="19.899999999999999" customHeight="1" x14ac:dyDescent="0.2">
      <c r="A34" s="160"/>
      <c r="B34" s="31">
        <v>26</v>
      </c>
      <c r="C34" s="32">
        <f>'Beiblatt Monitoring'!B35</f>
        <v>0</v>
      </c>
      <c r="D34" s="145">
        <f>'Beiblatt Monitoring'!C35</f>
        <v>0</v>
      </c>
      <c r="E34" s="73">
        <f>'Beiblatt Monitoring'!D35</f>
        <v>0</v>
      </c>
      <c r="F34" s="74">
        <f>'Beiblatt Monitoring'!E35</f>
        <v>0</v>
      </c>
      <c r="G34" s="77"/>
      <c r="H34" s="73">
        <f>'Beiblatt Monitoring'!O35</f>
        <v>0</v>
      </c>
      <c r="I34" s="92"/>
      <c r="J34" s="76">
        <f>'Beiblatt Monitoring'!H35</f>
        <v>0</v>
      </c>
      <c r="K34" s="76">
        <f>'Beiblatt Monitoring'!I35</f>
        <v>0</v>
      </c>
      <c r="L34" s="146" t="str">
        <f>IF(SUMIF(K$8:K34,"&gt;0",K$8:K34)+SUMIF(K$8:K34,"=0",J$8:J34)&lt;$J$8,"ja","nein")</f>
        <v>ja</v>
      </c>
    </row>
    <row r="35" spans="1:12" ht="19.899999999999999" customHeight="1" x14ac:dyDescent="0.2">
      <c r="A35" s="160"/>
      <c r="B35" s="31">
        <v>27</v>
      </c>
      <c r="C35" s="32">
        <f>'Beiblatt Monitoring'!B36</f>
        <v>0</v>
      </c>
      <c r="D35" s="32">
        <f>'Beiblatt Monitoring'!C36</f>
        <v>0</v>
      </c>
      <c r="E35" s="68">
        <f>'Beiblatt Monitoring'!D36</f>
        <v>0</v>
      </c>
      <c r="F35" s="70">
        <f>'Beiblatt Monitoring'!E36</f>
        <v>0</v>
      </c>
      <c r="G35" s="77"/>
      <c r="H35" s="68">
        <f>'Beiblatt Monitoring'!O36</f>
        <v>0</v>
      </c>
      <c r="I35" s="92"/>
      <c r="J35" s="69">
        <f>'Beiblatt Monitoring'!H36</f>
        <v>0</v>
      </c>
      <c r="K35" s="69">
        <f>'Beiblatt Monitoring'!I36</f>
        <v>0</v>
      </c>
      <c r="L35" s="102" t="str">
        <f>IF(SUMIF(K$9:K35,"&gt;0",K$9:K35)+SUMIF(K$9:K35,"=0",J$9:J35)&lt;$J$8,"ja","nein")</f>
        <v>ja</v>
      </c>
    </row>
    <row r="36" spans="1:12" ht="19.899999999999999" customHeight="1" x14ac:dyDescent="0.2">
      <c r="A36" s="161"/>
      <c r="B36" s="31">
        <v>28</v>
      </c>
      <c r="C36" s="32">
        <f>'Beiblatt Monitoring'!B37</f>
        <v>0</v>
      </c>
      <c r="D36" s="145">
        <f>'Beiblatt Monitoring'!C37</f>
        <v>0</v>
      </c>
      <c r="E36" s="73">
        <f>'Beiblatt Monitoring'!D37</f>
        <v>0</v>
      </c>
      <c r="F36" s="74">
        <f>'Beiblatt Monitoring'!E37</f>
        <v>0</v>
      </c>
      <c r="G36" s="77"/>
      <c r="H36" s="73">
        <f>'Beiblatt Monitoring'!O37</f>
        <v>0</v>
      </c>
      <c r="I36" s="93"/>
      <c r="J36" s="76">
        <f>'Beiblatt Monitoring'!H37</f>
        <v>0</v>
      </c>
      <c r="K36" s="76">
        <f>'Beiblatt Monitoring'!I37</f>
        <v>0</v>
      </c>
      <c r="L36" s="146" t="str">
        <f>IF(SUMIF(K$8:K36,"&gt;0",K$8:K36)+SUMIF(K$8:K36,"=0",J$8:J36)&lt;$J$8,"ja","nein")</f>
        <v>ja</v>
      </c>
    </row>
    <row r="37" spans="1:12" ht="19.899999999999999" customHeight="1" x14ac:dyDescent="0.2">
      <c r="A37" s="161"/>
      <c r="B37" s="31">
        <v>29</v>
      </c>
      <c r="C37" s="32">
        <f>'Beiblatt Monitoring'!B38</f>
        <v>0</v>
      </c>
      <c r="D37" s="32">
        <f>'Beiblatt Monitoring'!C38</f>
        <v>0</v>
      </c>
      <c r="E37" s="68">
        <f>'Beiblatt Monitoring'!D38</f>
        <v>0</v>
      </c>
      <c r="F37" s="70">
        <f>'Beiblatt Monitoring'!E38</f>
        <v>0</v>
      </c>
      <c r="G37" s="77"/>
      <c r="H37" s="68">
        <f>'Beiblatt Monitoring'!O38</f>
        <v>0</v>
      </c>
      <c r="I37" s="93"/>
      <c r="J37" s="69">
        <f>'Beiblatt Monitoring'!H38</f>
        <v>0</v>
      </c>
      <c r="K37" s="69">
        <f>'Beiblatt Monitoring'!I38</f>
        <v>0</v>
      </c>
      <c r="L37" s="102" t="str">
        <f>IF(SUMIF(K$9:K37,"&gt;0",K$9:K37)+SUMIF(K$9:K37,"=0",J$9:J37)&lt;$J$8,"ja","nein")</f>
        <v>ja</v>
      </c>
    </row>
    <row r="38" spans="1:12" ht="19.899999999999999" customHeight="1" x14ac:dyDescent="0.2">
      <c r="A38" s="161"/>
      <c r="B38" s="31">
        <v>30</v>
      </c>
      <c r="C38" s="32">
        <f>'Beiblatt Monitoring'!B39</f>
        <v>0</v>
      </c>
      <c r="D38" s="145">
        <f>'Beiblatt Monitoring'!C39</f>
        <v>0</v>
      </c>
      <c r="E38" s="73">
        <f>'Beiblatt Monitoring'!D39</f>
        <v>0</v>
      </c>
      <c r="F38" s="74">
        <f>'Beiblatt Monitoring'!E39</f>
        <v>0</v>
      </c>
      <c r="G38" s="77"/>
      <c r="H38" s="73">
        <f>'Beiblatt Monitoring'!O39</f>
        <v>0</v>
      </c>
      <c r="I38" s="93"/>
      <c r="J38" s="76">
        <f>'Beiblatt Monitoring'!H39</f>
        <v>0</v>
      </c>
      <c r="K38" s="76">
        <f>'Beiblatt Monitoring'!I39</f>
        <v>0</v>
      </c>
      <c r="L38" s="146" t="str">
        <f>IF(SUMIF(K$8:K38,"&gt;0",K$8:K38)+SUMIF(K$8:K38,"=0",J$8:J38)&lt;$J$8,"ja","nein")</f>
        <v>ja</v>
      </c>
    </row>
    <row r="39" spans="1:12" ht="19.899999999999999" customHeight="1" x14ac:dyDescent="0.2">
      <c r="A39" s="161"/>
      <c r="B39" s="31">
        <v>31</v>
      </c>
      <c r="C39" s="32">
        <f>'Beiblatt Monitoring'!B40</f>
        <v>0</v>
      </c>
      <c r="D39" s="32">
        <f>'Beiblatt Monitoring'!C40</f>
        <v>0</v>
      </c>
      <c r="E39" s="68">
        <f>'Beiblatt Monitoring'!D40</f>
        <v>0</v>
      </c>
      <c r="F39" s="70">
        <f>'Beiblatt Monitoring'!E40</f>
        <v>0</v>
      </c>
      <c r="G39" s="77"/>
      <c r="H39" s="68">
        <f>'Beiblatt Monitoring'!O40</f>
        <v>0</v>
      </c>
      <c r="I39" s="93"/>
      <c r="J39" s="69">
        <f>'Beiblatt Monitoring'!H40</f>
        <v>0</v>
      </c>
      <c r="K39" s="69">
        <f>'Beiblatt Monitoring'!I40</f>
        <v>0</v>
      </c>
      <c r="L39" s="102" t="str">
        <f>IF(SUMIF(K$9:K39,"&gt;0",K$9:K39)+SUMIF(K$9:K39,"=0",J$9:J39)&lt;$J$8,"ja","nein")</f>
        <v>ja</v>
      </c>
    </row>
    <row r="40" spans="1:12" ht="19.899999999999999" customHeight="1" x14ac:dyDescent="0.2">
      <c r="A40" s="161"/>
      <c r="B40" s="31">
        <v>32</v>
      </c>
      <c r="C40" s="32">
        <f>'Beiblatt Monitoring'!B41</f>
        <v>0</v>
      </c>
      <c r="D40" s="145">
        <f>'Beiblatt Monitoring'!C41</f>
        <v>0</v>
      </c>
      <c r="E40" s="73">
        <f>'Beiblatt Monitoring'!D41</f>
        <v>0</v>
      </c>
      <c r="F40" s="74">
        <f>'Beiblatt Monitoring'!E41</f>
        <v>0</v>
      </c>
      <c r="G40" s="77"/>
      <c r="H40" s="73">
        <f>'Beiblatt Monitoring'!O41</f>
        <v>0</v>
      </c>
      <c r="I40" s="93"/>
      <c r="J40" s="76">
        <f>'Beiblatt Monitoring'!H41</f>
        <v>0</v>
      </c>
      <c r="K40" s="76">
        <f>'Beiblatt Monitoring'!I41</f>
        <v>0</v>
      </c>
      <c r="L40" s="146" t="str">
        <f>IF(SUMIF(K$8:K40,"&gt;0",K$8:K40)+SUMIF(K$8:K40,"=0",J$8:J40)&lt;$J$8,"ja","nein")</f>
        <v>ja</v>
      </c>
    </row>
    <row r="41" spans="1:12" ht="19.899999999999999" customHeight="1" x14ac:dyDescent="0.2">
      <c r="A41" s="161"/>
      <c r="B41" s="31">
        <v>33</v>
      </c>
      <c r="C41" s="32">
        <f>'Beiblatt Monitoring'!B42</f>
        <v>0</v>
      </c>
      <c r="D41" s="32">
        <f>'Beiblatt Monitoring'!C42</f>
        <v>0</v>
      </c>
      <c r="E41" s="68">
        <f>'Beiblatt Monitoring'!D42</f>
        <v>0</v>
      </c>
      <c r="F41" s="70">
        <f>'Beiblatt Monitoring'!E42</f>
        <v>0</v>
      </c>
      <c r="G41" s="77"/>
      <c r="H41" s="68">
        <f>'Beiblatt Monitoring'!O42</f>
        <v>0</v>
      </c>
      <c r="I41" s="93"/>
      <c r="J41" s="69">
        <f>'Beiblatt Monitoring'!H42</f>
        <v>0</v>
      </c>
      <c r="K41" s="69">
        <f>'Beiblatt Monitoring'!I42</f>
        <v>0</v>
      </c>
      <c r="L41" s="102" t="str">
        <f>IF(SUMIF(K$9:K41,"&gt;0",K$9:K41)+SUMIF(K$9:K41,"=0",J$9:J41)&lt;$J$8,"ja","nein")</f>
        <v>ja</v>
      </c>
    </row>
    <row r="42" spans="1:12" ht="19.899999999999999" customHeight="1" x14ac:dyDescent="0.2">
      <c r="A42" s="161"/>
      <c r="B42" s="31">
        <v>34</v>
      </c>
      <c r="C42" s="32">
        <f>'Beiblatt Monitoring'!B43</f>
        <v>0</v>
      </c>
      <c r="D42" s="145">
        <f>'Beiblatt Monitoring'!C43</f>
        <v>0</v>
      </c>
      <c r="E42" s="73">
        <f>'Beiblatt Monitoring'!D43</f>
        <v>0</v>
      </c>
      <c r="F42" s="74">
        <f>'Beiblatt Monitoring'!E43</f>
        <v>0</v>
      </c>
      <c r="G42" s="77"/>
      <c r="H42" s="73">
        <f>'Beiblatt Monitoring'!O43</f>
        <v>0</v>
      </c>
      <c r="I42" s="93"/>
      <c r="J42" s="76">
        <f>'Beiblatt Monitoring'!H43</f>
        <v>0</v>
      </c>
      <c r="K42" s="76">
        <f>'Beiblatt Monitoring'!I43</f>
        <v>0</v>
      </c>
      <c r="L42" s="146" t="str">
        <f>IF(SUMIF(K$8:K42,"&gt;0",K$8:K42)+SUMIF(K$8:K42,"=0",J$8:J42)&lt;$J$8,"ja","nein")</f>
        <v>ja</v>
      </c>
    </row>
    <row r="43" spans="1:12" ht="19.899999999999999" customHeight="1" x14ac:dyDescent="0.2">
      <c r="A43" s="161"/>
      <c r="B43" s="31">
        <v>35</v>
      </c>
      <c r="C43" s="32">
        <f>'Beiblatt Monitoring'!B44</f>
        <v>0</v>
      </c>
      <c r="D43" s="32">
        <f>'Beiblatt Monitoring'!C44</f>
        <v>0</v>
      </c>
      <c r="E43" s="68">
        <f>'Beiblatt Monitoring'!D44</f>
        <v>0</v>
      </c>
      <c r="F43" s="70">
        <f>'Beiblatt Monitoring'!E44</f>
        <v>0</v>
      </c>
      <c r="G43" s="106"/>
      <c r="H43" s="68">
        <f>'Beiblatt Monitoring'!O44</f>
        <v>0</v>
      </c>
      <c r="I43" s="93"/>
      <c r="J43" s="69">
        <f>'Beiblatt Monitoring'!H44</f>
        <v>0</v>
      </c>
      <c r="K43" s="69">
        <f>'Beiblatt Monitoring'!I44</f>
        <v>0</v>
      </c>
      <c r="L43" s="102" t="str">
        <f>IF(SUMIF(K$9:K43,"&gt;0",K$9:K43)+SUMIF(K$9:K43,"=0",J$9:J43)&lt;$J$8,"ja","nein")</f>
        <v>ja</v>
      </c>
    </row>
    <row r="44" spans="1:12" ht="19.899999999999999" customHeight="1" x14ac:dyDescent="0.2">
      <c r="A44" s="161"/>
      <c r="B44" s="31">
        <v>36</v>
      </c>
      <c r="C44" s="32">
        <f>'Beiblatt Monitoring'!B45</f>
        <v>0</v>
      </c>
      <c r="D44" s="145">
        <f>'Beiblatt Monitoring'!C45</f>
        <v>0</v>
      </c>
      <c r="E44" s="73">
        <f>'Beiblatt Monitoring'!D45</f>
        <v>0</v>
      </c>
      <c r="F44" s="74">
        <f>'Beiblatt Monitoring'!E45</f>
        <v>0</v>
      </c>
      <c r="G44" s="106"/>
      <c r="H44" s="73">
        <f>'Beiblatt Monitoring'!O45</f>
        <v>0</v>
      </c>
      <c r="I44" s="93"/>
      <c r="J44" s="76">
        <f>'Beiblatt Monitoring'!H45</f>
        <v>0</v>
      </c>
      <c r="K44" s="76">
        <f>'Beiblatt Monitoring'!I45</f>
        <v>0</v>
      </c>
      <c r="L44" s="146" t="str">
        <f>IF(SUMIF(K$8:K44,"&gt;0",K$8:K44)+SUMIF(K$8:K44,"=0",J$8:J44)&lt;$J$8,"ja","nein")</f>
        <v>ja</v>
      </c>
    </row>
    <row r="45" spans="1:12" ht="19.899999999999999" customHeight="1" x14ac:dyDescent="0.2">
      <c r="A45" s="161"/>
      <c r="B45" s="31">
        <v>37</v>
      </c>
      <c r="C45" s="32">
        <f>'Beiblatt Monitoring'!B46</f>
        <v>0</v>
      </c>
      <c r="D45" s="32">
        <f>'Beiblatt Monitoring'!C46</f>
        <v>0</v>
      </c>
      <c r="E45" s="68">
        <f>'Beiblatt Monitoring'!D46</f>
        <v>0</v>
      </c>
      <c r="F45" s="70">
        <f>'Beiblatt Monitoring'!E46</f>
        <v>0</v>
      </c>
      <c r="G45" s="106"/>
      <c r="H45" s="68">
        <f>'Beiblatt Monitoring'!O46</f>
        <v>0</v>
      </c>
      <c r="I45" s="93"/>
      <c r="J45" s="69">
        <f>'Beiblatt Monitoring'!H46</f>
        <v>0</v>
      </c>
      <c r="K45" s="69">
        <f>'Beiblatt Monitoring'!I46</f>
        <v>0</v>
      </c>
      <c r="L45" s="102" t="str">
        <f>IF(SUMIF(K$9:K45,"&gt;0",K$9:K45)+SUMIF(K$9:K45,"=0",J$9:J45)&lt;$J$8,"ja","nein")</f>
        <v>ja</v>
      </c>
    </row>
    <row r="46" spans="1:12" ht="19.899999999999999" customHeight="1" x14ac:dyDescent="0.2">
      <c r="A46" s="161"/>
      <c r="B46" s="31">
        <v>38</v>
      </c>
      <c r="C46" s="32">
        <f>'Beiblatt Monitoring'!B47</f>
        <v>0</v>
      </c>
      <c r="D46" s="145">
        <f>'Beiblatt Monitoring'!C47</f>
        <v>0</v>
      </c>
      <c r="E46" s="73">
        <f>'Beiblatt Monitoring'!D47</f>
        <v>0</v>
      </c>
      <c r="F46" s="74">
        <f>'Beiblatt Monitoring'!E47</f>
        <v>0</v>
      </c>
      <c r="G46" s="106"/>
      <c r="H46" s="73">
        <f>'Beiblatt Monitoring'!O47</f>
        <v>0</v>
      </c>
      <c r="I46" s="93"/>
      <c r="J46" s="76">
        <f>'Beiblatt Monitoring'!H47</f>
        <v>0</v>
      </c>
      <c r="K46" s="76">
        <f>'Beiblatt Monitoring'!I47</f>
        <v>0</v>
      </c>
      <c r="L46" s="146" t="str">
        <f>IF(SUMIF(K$8:K46,"&gt;0",K$8:K46)+SUMIF(K$8:K46,"=0",J$8:J46)&lt;$J$8,"ja","nein")</f>
        <v>ja</v>
      </c>
    </row>
    <row r="47" spans="1:12" ht="19.899999999999999" customHeight="1" x14ac:dyDescent="0.2">
      <c r="A47" s="161"/>
      <c r="B47" s="31">
        <v>39</v>
      </c>
      <c r="C47" s="32">
        <f>'Beiblatt Monitoring'!B48</f>
        <v>0</v>
      </c>
      <c r="D47" s="32">
        <f>'Beiblatt Monitoring'!C48</f>
        <v>0</v>
      </c>
      <c r="E47" s="68">
        <f>'Beiblatt Monitoring'!D48</f>
        <v>0</v>
      </c>
      <c r="F47" s="70">
        <f>'Beiblatt Monitoring'!E48</f>
        <v>0</v>
      </c>
      <c r="G47" s="106"/>
      <c r="H47" s="68">
        <f>'Beiblatt Monitoring'!O48</f>
        <v>0</v>
      </c>
      <c r="I47" s="93"/>
      <c r="J47" s="69">
        <f>'Beiblatt Monitoring'!H48</f>
        <v>0</v>
      </c>
      <c r="K47" s="69">
        <f>'Beiblatt Monitoring'!I48</f>
        <v>0</v>
      </c>
      <c r="L47" s="102" t="str">
        <f>IF(SUMIF(K$9:K47,"&gt;0",K$9:K47)+SUMIF(K$9:K47,"=0",J$9:J47)&lt;$J$8,"ja","nein")</f>
        <v>ja</v>
      </c>
    </row>
    <row r="48" spans="1:12" ht="19.899999999999999" customHeight="1" thickBot="1" x14ac:dyDescent="0.25">
      <c r="A48" s="162"/>
      <c r="B48" s="151">
        <v>40</v>
      </c>
      <c r="C48" s="152">
        <f>'Beiblatt Monitoring'!B49</f>
        <v>0</v>
      </c>
      <c r="D48" s="153">
        <f>'Beiblatt Monitoring'!C49</f>
        <v>0</v>
      </c>
      <c r="E48" s="154">
        <f>'Beiblatt Monitoring'!D49</f>
        <v>0</v>
      </c>
      <c r="F48" s="74">
        <f>'Beiblatt Monitoring'!E49</f>
        <v>0</v>
      </c>
      <c r="G48" s="103"/>
      <c r="H48" s="73">
        <f>'Beiblatt Monitoring'!O49</f>
        <v>0</v>
      </c>
      <c r="I48" s="104"/>
      <c r="J48" s="76">
        <f>'Beiblatt Monitoring'!H49</f>
        <v>0</v>
      </c>
      <c r="K48" s="76">
        <f>'Beiblatt Monitoring'!I49</f>
        <v>0</v>
      </c>
      <c r="L48" s="146" t="str">
        <f>IF(SUMIF(K$8:K48,"&gt;0",K$8:K48)+SUMIF(K$8:K48,"=0",J$8:J48)&lt;$J$8,"ja","nein")</f>
        <v>ja</v>
      </c>
    </row>
    <row r="49" spans="1:12" ht="56.45" customHeight="1" x14ac:dyDescent="0.2">
      <c r="A49" s="196" t="s">
        <v>41</v>
      </c>
      <c r="B49" s="197"/>
      <c r="C49" s="73" t="s">
        <v>39</v>
      </c>
      <c r="D49" s="73" t="s">
        <v>39</v>
      </c>
      <c r="E49" s="73" t="s">
        <v>39</v>
      </c>
      <c r="F49" s="74" t="s">
        <v>39</v>
      </c>
      <c r="G49" s="100" t="s">
        <v>39</v>
      </c>
      <c r="H49" s="73" t="s">
        <v>39</v>
      </c>
      <c r="I49" s="73" t="s">
        <v>39</v>
      </c>
      <c r="J49" s="201">
        <f>SUMIF(K9:K47,"&gt;0",K9:K47)+SUMIF(K9:K47,"=0",J9:J47)</f>
        <v>1843740.6600000001</v>
      </c>
      <c r="K49" s="202"/>
      <c r="L49" s="202"/>
    </row>
    <row r="50" spans="1:12" ht="69.599999999999994" customHeight="1" x14ac:dyDescent="0.2">
      <c r="A50" s="198" t="s">
        <v>40</v>
      </c>
      <c r="B50" s="199"/>
      <c r="C50" s="87" t="s">
        <v>39</v>
      </c>
      <c r="D50" s="87" t="s">
        <v>39</v>
      </c>
      <c r="E50" s="87" t="s">
        <v>39</v>
      </c>
      <c r="F50" s="87" t="s">
        <v>39</v>
      </c>
      <c r="G50" s="87" t="s">
        <v>39</v>
      </c>
      <c r="H50" s="87" t="s">
        <v>39</v>
      </c>
      <c r="I50" s="87" t="s">
        <v>39</v>
      </c>
      <c r="J50" s="203">
        <f>J8-J49</f>
        <v>43259.339999999851</v>
      </c>
      <c r="K50" s="204"/>
      <c r="L50" s="204"/>
    </row>
    <row r="51" spans="1:12" ht="24.6" customHeight="1" x14ac:dyDescent="0.2">
      <c r="J51" s="38"/>
    </row>
    <row r="52" spans="1:12" x14ac:dyDescent="0.2">
      <c r="K52" s="38"/>
    </row>
  </sheetData>
  <sheetProtection sheet="1" formatCells="0" formatColumns="0" formatRows="0" sort="0"/>
  <protectedRanges>
    <protectedRange sqref="A9:A48" name="Bereich5"/>
    <protectedRange sqref="D1:D3" name="Bereich1"/>
    <protectedRange sqref="J8" name="Bereich2"/>
    <protectedRange sqref="G10:G48" name="Bereich3"/>
    <protectedRange sqref="I10:I48" name="Bereich4"/>
  </protectedRanges>
  <mergeCells count="6">
    <mergeCell ref="A49:B49"/>
    <mergeCell ref="A50:B50"/>
    <mergeCell ref="A1:C1"/>
    <mergeCell ref="A3:C3"/>
    <mergeCell ref="J49:L49"/>
    <mergeCell ref="J50:L50"/>
  </mergeCells>
  <conditionalFormatting sqref="A8:B8">
    <cfRule type="cellIs" dxfId="42" priority="11" operator="equal">
      <formula>0</formula>
    </cfRule>
  </conditionalFormatting>
  <conditionalFormatting sqref="C8:C48">
    <cfRule type="cellIs" dxfId="41" priority="39" operator="equal">
      <formula>0</formula>
    </cfRule>
  </conditionalFormatting>
  <conditionalFormatting sqref="C49:E49">
    <cfRule type="cellIs" dxfId="40" priority="74" operator="equal">
      <formula>0</formula>
    </cfRule>
  </conditionalFormatting>
  <conditionalFormatting sqref="D1">
    <cfRule type="cellIs" dxfId="39" priority="2" operator="equal">
      <formula>0</formula>
    </cfRule>
  </conditionalFormatting>
  <conditionalFormatting sqref="D3">
    <cfRule type="cellIs" dxfId="38" priority="1" operator="equal">
      <formula>0</formula>
    </cfRule>
  </conditionalFormatting>
  <conditionalFormatting sqref="D8:D48">
    <cfRule type="cellIs" dxfId="37" priority="38" operator="equal">
      <formula>0</formula>
    </cfRule>
  </conditionalFormatting>
  <conditionalFormatting sqref="E8:E48">
    <cfRule type="cellIs" dxfId="36" priority="42" operator="equal">
      <formula>0</formula>
    </cfRule>
  </conditionalFormatting>
  <conditionalFormatting sqref="F8">
    <cfRule type="cellIs" dxfId="35" priority="69" operator="equal">
      <formula>0</formula>
    </cfRule>
  </conditionalFormatting>
  <conditionalFormatting sqref="F9:F48">
    <cfRule type="cellIs" dxfId="34" priority="46" operator="lessThan">
      <formula>1860</formula>
    </cfRule>
  </conditionalFormatting>
  <conditionalFormatting sqref="G8">
    <cfRule type="cellIs" dxfId="33" priority="68" operator="equal">
      <formula>0</formula>
    </cfRule>
  </conditionalFormatting>
  <conditionalFormatting sqref="H8:H48">
    <cfRule type="cellIs" dxfId="32" priority="3" operator="equal">
      <formula>0</formula>
    </cfRule>
  </conditionalFormatting>
  <conditionalFormatting sqref="H25:H29">
    <cfRule type="cellIs" dxfId="31" priority="25" operator="equal">
      <formula>0</formula>
    </cfRule>
  </conditionalFormatting>
  <conditionalFormatting sqref="I8">
    <cfRule type="cellIs" dxfId="30" priority="67" operator="equal">
      <formula>0</formula>
    </cfRule>
  </conditionalFormatting>
  <conditionalFormatting sqref="J50:L50">
    <cfRule type="expression" dxfId="29" priority="4">
      <formula>$J$8=0</formula>
    </cfRule>
    <cfRule type="cellIs" dxfId="28" priority="7" operator="lessThan">
      <formula>0</formula>
    </cfRule>
    <cfRule type="cellIs" dxfId="27" priority="8" operator="greaterThanOrEqual">
      <formula>0</formula>
    </cfRule>
  </conditionalFormatting>
  <conditionalFormatting sqref="L8:L48">
    <cfRule type="cellIs" dxfId="26" priority="9" operator="equal">
      <formula>"nein"</formula>
    </cfRule>
    <cfRule type="cellIs" dxfId="25" priority="10" operator="equal">
      <formula>"ja"</formula>
    </cfRule>
  </conditionalFormatting>
  <conditionalFormatting sqref="L9:L48">
    <cfRule type="expression" dxfId="24" priority="6">
      <formula>$J$8=0</formula>
    </cfRule>
  </conditionalFormatting>
  <pageMargins left="0.25" right="0.25" top="0.75" bottom="0.75" header="0.3" footer="0.3"/>
  <pageSetup paperSize="8" scale="7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E8C7-B629-4A66-86CD-057B16830426}">
  <sheetPr codeName="Tabelle3"/>
  <dimension ref="A1:K46"/>
  <sheetViews>
    <sheetView topLeftCell="D19" zoomScaleNormal="100" workbookViewId="0">
      <selection activeCell="G12" sqref="G12"/>
    </sheetView>
  </sheetViews>
  <sheetFormatPr baseColWidth="10" defaultRowHeight="14.25" x14ac:dyDescent="0.2"/>
  <cols>
    <col min="1" max="1" width="7.25" customWidth="1"/>
    <col min="2" max="2" width="26.75" style="122" customWidth="1"/>
    <col min="3" max="3" width="30.75" style="122" customWidth="1"/>
    <col min="4" max="4" width="16.875" customWidth="1"/>
    <col min="5" max="5" width="17.75" customWidth="1"/>
    <col min="6" max="6" width="11.75" customWidth="1"/>
    <col min="7" max="7" width="19.75" customWidth="1"/>
    <col min="8" max="8" width="22" customWidth="1"/>
    <col min="9" max="10" width="35.25" customWidth="1"/>
    <col min="11" max="11" width="23.75" customWidth="1"/>
  </cols>
  <sheetData>
    <row r="1" spans="1:11" ht="41.45" customHeight="1" x14ac:dyDescent="0.2">
      <c r="A1" s="200" t="s">
        <v>35</v>
      </c>
      <c r="B1" s="200"/>
      <c r="C1" s="150" t="str">
        <f>'Beiblatt Monitoring'!C1</f>
        <v>LEADER Traun-Alz-Salzach</v>
      </c>
      <c r="D1" s="1"/>
      <c r="E1" s="7"/>
      <c r="F1" s="1"/>
    </row>
    <row r="2" spans="1:11" ht="18" x14ac:dyDescent="0.2">
      <c r="A2" s="9"/>
      <c r="B2" s="9"/>
      <c r="D2" s="1"/>
      <c r="E2" s="16"/>
      <c r="F2" s="1" t="s">
        <v>27</v>
      </c>
      <c r="G2" s="14" t="s">
        <v>28</v>
      </c>
    </row>
    <row r="3" spans="1:11" ht="19.899999999999999" customHeight="1" x14ac:dyDescent="0.2">
      <c r="A3" s="192" t="s">
        <v>25</v>
      </c>
      <c r="B3" s="192"/>
      <c r="C3" s="158">
        <f>'Beiblatt Monitoring'!C3</f>
        <v>45685</v>
      </c>
      <c r="D3" s="1"/>
      <c r="E3" s="13"/>
      <c r="F3" s="1" t="s">
        <v>27</v>
      </c>
      <c r="G3" s="14" t="s">
        <v>29</v>
      </c>
    </row>
    <row r="7" spans="1:11" ht="85.9" customHeight="1" x14ac:dyDescent="0.2">
      <c r="A7" s="30" t="s">
        <v>1</v>
      </c>
      <c r="B7" s="30" t="s">
        <v>17</v>
      </c>
      <c r="C7" s="30" t="s">
        <v>24</v>
      </c>
      <c r="D7" s="30" t="s">
        <v>64</v>
      </c>
      <c r="E7" s="30" t="s">
        <v>33</v>
      </c>
      <c r="F7" s="30" t="s">
        <v>13</v>
      </c>
      <c r="G7" s="97" t="s">
        <v>54</v>
      </c>
      <c r="I7" s="36" t="s">
        <v>13</v>
      </c>
      <c r="J7" s="36" t="s">
        <v>37</v>
      </c>
      <c r="K7" s="36" t="s">
        <v>54</v>
      </c>
    </row>
    <row r="8" spans="1:11" ht="19.899999999999999" customHeight="1" x14ac:dyDescent="0.2">
      <c r="A8" s="31">
        <v>2</v>
      </c>
      <c r="B8" s="32" t="str">
        <f>'Beiblatt Monitoring'!B11</f>
        <v>Tittmoning und seine Mühlen</v>
      </c>
      <c r="C8" s="32" t="str">
        <f>'Beiblatt Monitoring'!C11</f>
        <v>Stadt Tittmoning</v>
      </c>
      <c r="D8" s="33" t="str">
        <f>'Beiblatt Monitoring'!D11</f>
        <v>E</v>
      </c>
      <c r="E8" s="34">
        <f>'Beiblatt Monitoring'!E11</f>
        <v>45229</v>
      </c>
      <c r="F8" s="107" t="str">
        <f>'Beiblatt Monitoring'!O11</f>
        <v>EZ 3</v>
      </c>
      <c r="G8" s="98">
        <f>IF('Beiblatt Monitoring'!I11&gt;0,'Beiblatt Monitoring'!I11,'Beiblatt Monitoring'!H11)</f>
        <v>30800</v>
      </c>
      <c r="I8" s="37" t="s">
        <v>43</v>
      </c>
      <c r="J8" s="66" t="str">
        <f>'Beiblatt Monitoring'!Q2</f>
        <v>Klima u. Resourcen schützen</v>
      </c>
      <c r="K8" s="37">
        <f>SUMIF(Tabelle28[Entwicklungsziel],"EZ 1",Tabelle28[beschlossene bzw. bewilligte Zuwendung])</f>
        <v>0</v>
      </c>
    </row>
    <row r="9" spans="1:11" ht="19.899999999999999" customHeight="1" x14ac:dyDescent="0.2">
      <c r="A9" s="31">
        <v>3</v>
      </c>
      <c r="B9" s="32" t="str">
        <f>'Beiblatt Monitoring'!B12</f>
        <v>Aktiv- u. Freizeitbereich Inhausen</v>
      </c>
      <c r="C9" s="32" t="str">
        <f>'Beiblatt Monitoring'!C12</f>
        <v>TUS Engelsberg</v>
      </c>
      <c r="D9" s="33" t="str">
        <f>'Beiblatt Monitoring'!D12</f>
        <v>E</v>
      </c>
      <c r="E9" s="34">
        <f>'Beiblatt Monitoring'!E12</f>
        <v>45229</v>
      </c>
      <c r="F9" s="107" t="str">
        <f>'Beiblatt Monitoring'!O12</f>
        <v>EZ 4</v>
      </c>
      <c r="G9" s="98">
        <f>IF('Beiblatt Monitoring'!I12&gt;0,'Beiblatt Monitoring'!I12,'Beiblatt Monitoring'!H12)</f>
        <v>141416.82</v>
      </c>
      <c r="I9" s="37" t="s">
        <v>44</v>
      </c>
      <c r="J9" s="66" t="str">
        <f>'Beiblatt Monitoring'!Q3</f>
        <v>Daseinsvorsorge sichern, demograph. Wandel gestalten</v>
      </c>
      <c r="K9" s="37">
        <f>SUMIF(Tabelle28[Entwicklungsziel],"EZ 2",Tabelle28[beschlossene bzw. bewilligte Zuwendung])</f>
        <v>408440.45</v>
      </c>
    </row>
    <row r="10" spans="1:11" ht="19.899999999999999" customHeight="1" x14ac:dyDescent="0.2">
      <c r="A10" s="31">
        <v>4</v>
      </c>
      <c r="B10" s="32" t="str">
        <f>'Beiblatt Monitoring'!B13</f>
        <v>Pumptrack Traunreut</v>
      </c>
      <c r="C10" s="32" t="str">
        <f>'Beiblatt Monitoring'!C13</f>
        <v>Stadt Traunreut</v>
      </c>
      <c r="D10" s="33" t="str">
        <f>'Beiblatt Monitoring'!D13</f>
        <v>E</v>
      </c>
      <c r="E10" s="34">
        <f>'Beiblatt Monitoring'!E13</f>
        <v>45229</v>
      </c>
      <c r="F10" s="107" t="str">
        <f>'Beiblatt Monitoring'!O13</f>
        <v>EZ 3</v>
      </c>
      <c r="G10" s="98">
        <f>IF('Beiblatt Monitoring'!I13&gt;0,'Beiblatt Monitoring'!I13,'Beiblatt Monitoring'!H13)</f>
        <v>237540.15</v>
      </c>
      <c r="I10" s="37" t="s">
        <v>42</v>
      </c>
      <c r="J10" s="66" t="str">
        <f>'Beiblatt Monitoring'!Q4</f>
        <v>Förderung der regionalen Wertschöpfung</v>
      </c>
      <c r="K10" s="37">
        <f>SUMIF(Tabelle28[Entwicklungsziel],"EZ 3",Tabelle28[beschlossene bzw. bewilligte Zuwendung])</f>
        <v>563595.99000000011</v>
      </c>
    </row>
    <row r="11" spans="1:11" ht="19.899999999999999" customHeight="1" x14ac:dyDescent="0.2">
      <c r="A11" s="31">
        <v>5</v>
      </c>
      <c r="B11" s="32" t="str">
        <f>'Beiblatt Monitoring'!B14</f>
        <v>abc coworking</v>
      </c>
      <c r="C11" s="32" t="str">
        <f>'Beiblatt Monitoring'!C14</f>
        <v>abc Ladenbau GmbH</v>
      </c>
      <c r="D11" s="33" t="str">
        <f>'Beiblatt Monitoring'!D14</f>
        <v>E</v>
      </c>
      <c r="E11" s="34">
        <f>'Beiblatt Monitoring'!E14</f>
        <v>45229</v>
      </c>
      <c r="F11" s="107" t="str">
        <f>'Beiblatt Monitoring'!O14</f>
        <v>EZ 3</v>
      </c>
      <c r="G11" s="98">
        <f>IF('Beiblatt Monitoring'!I14&gt;0,'Beiblatt Monitoring'!I14,'Beiblatt Monitoring'!H14)</f>
        <v>0</v>
      </c>
      <c r="I11" s="37" t="s">
        <v>45</v>
      </c>
      <c r="J11" s="66" t="str">
        <f>'Beiblatt Monitoring'!Q5</f>
        <v>Förderung des sozialen Zusammenhalts</v>
      </c>
      <c r="K11" s="37">
        <f>SUMIF(Tabelle28[Entwicklungsziel],"EZ 4",Tabelle28[beschlossene bzw. bewilligte Zuwendung])</f>
        <v>645560.16999999993</v>
      </c>
    </row>
    <row r="12" spans="1:11" ht="19.899999999999999" customHeight="1" x14ac:dyDescent="0.2">
      <c r="A12" s="31">
        <v>6</v>
      </c>
      <c r="B12" s="32" t="str">
        <f>'Beiblatt Monitoring'!B15</f>
        <v>Inneneinrichtung "Alte Turnhalle"</v>
      </c>
      <c r="C12" s="32" t="str">
        <f>'Beiblatt Monitoring'!C15</f>
        <v>Gemeinde Garching a.Alz</v>
      </c>
      <c r="D12" s="33" t="str">
        <f>'Beiblatt Monitoring'!D15</f>
        <v>E</v>
      </c>
      <c r="E12" s="34">
        <f>'Beiblatt Monitoring'!E15</f>
        <v>45229</v>
      </c>
      <c r="F12" s="107" t="str">
        <f>'Beiblatt Monitoring'!O15</f>
        <v>EZ 4</v>
      </c>
      <c r="G12" s="98">
        <f>IF('Beiblatt Monitoring'!I15&gt;0,'Beiblatt Monitoring'!I15,'Beiblatt Monitoring'!H15)</f>
        <v>49446.07</v>
      </c>
      <c r="I12" s="37" t="s">
        <v>55</v>
      </c>
      <c r="J12" s="66">
        <f>'Beiblatt Monitoring'!Q6</f>
        <v>0</v>
      </c>
      <c r="K12" s="37">
        <f>SUMIF(Tabelle28[Entwicklungsziel],"EZ 5",Tabelle28[beschlossene bzw. bewilligte Zuwendung])</f>
        <v>0</v>
      </c>
    </row>
    <row r="13" spans="1:11" ht="19.899999999999999" customHeight="1" x14ac:dyDescent="0.2">
      <c r="A13" s="31">
        <v>7</v>
      </c>
      <c r="B13" s="32" t="str">
        <f>'Beiblatt Monitoring'!B16</f>
        <v>Captain Hook Boulderhalle Chiemgau</v>
      </c>
      <c r="C13" s="32" t="str">
        <f>'Beiblatt Monitoring'!C16</f>
        <v>Chiemgau Boulder Sports GmbH</v>
      </c>
      <c r="D13" s="33" t="str">
        <f>'Beiblatt Monitoring'!D16</f>
        <v>E</v>
      </c>
      <c r="E13" s="34">
        <f>'Beiblatt Monitoring'!E16</f>
        <v>45343</v>
      </c>
      <c r="F13" s="107" t="str">
        <f>'Beiblatt Monitoring'!O16</f>
        <v>EZ 3</v>
      </c>
      <c r="G13" s="98">
        <f>IF('Beiblatt Monitoring'!I16&gt;0,'Beiblatt Monitoring'!I16,'Beiblatt Monitoring'!H16)</f>
        <v>174844.29</v>
      </c>
    </row>
    <row r="14" spans="1:11" ht="19.899999999999999" customHeight="1" x14ac:dyDescent="0.2">
      <c r="A14" s="31">
        <v>8</v>
      </c>
      <c r="B14" s="32" t="str">
        <f>'Beiblatt Monitoring'!B17</f>
        <v>Umsetzung Wandern Fridolfing</v>
      </c>
      <c r="C14" s="32" t="str">
        <f>'Beiblatt Monitoring'!C17</f>
        <v>Gemeinde Fridolfing</v>
      </c>
      <c r="D14" s="33" t="str">
        <f>'Beiblatt Monitoring'!D17</f>
        <v>E</v>
      </c>
      <c r="E14" s="34">
        <f>'Beiblatt Monitoring'!E17</f>
        <v>45343</v>
      </c>
      <c r="F14" s="107" t="str">
        <f>'Beiblatt Monitoring'!O17</f>
        <v>EZ 3</v>
      </c>
      <c r="G14" s="98">
        <f>IF('Beiblatt Monitoring'!I17&gt;0,'Beiblatt Monitoring'!I17,'Beiblatt Monitoring'!H17)</f>
        <v>25749.9</v>
      </c>
    </row>
    <row r="15" spans="1:11" ht="19.899999999999999" customHeight="1" x14ac:dyDescent="0.2">
      <c r="A15" s="31">
        <v>9</v>
      </c>
      <c r="B15" s="32" t="str">
        <f>'Beiblatt Monitoring'!B18</f>
        <v>Bike Park Fridolfing</v>
      </c>
      <c r="C15" s="32" t="str">
        <f>'Beiblatt Monitoring'!C18</f>
        <v>Gemeinde Fridolfing</v>
      </c>
      <c r="D15" s="33" t="str">
        <f>'Beiblatt Monitoring'!D18</f>
        <v>E</v>
      </c>
      <c r="E15" s="34">
        <f>'Beiblatt Monitoring'!E18</f>
        <v>45343</v>
      </c>
      <c r="F15" s="107" t="str">
        <f>'Beiblatt Monitoring'!O18</f>
        <v>EZ 4</v>
      </c>
      <c r="G15" s="98">
        <f>IF('Beiblatt Monitoring'!I18&gt;0,'Beiblatt Monitoring'!I18,'Beiblatt Monitoring'!H18)</f>
        <v>178325.33</v>
      </c>
    </row>
    <row r="16" spans="1:11" ht="19.899999999999999" customHeight="1" x14ac:dyDescent="0.2">
      <c r="A16" s="31">
        <v>10</v>
      </c>
      <c r="B16" s="32" t="str">
        <f>'Beiblatt Monitoring'!B19</f>
        <v>Errichtung Alwetterplätze</v>
      </c>
      <c r="C16" s="32" t="str">
        <f>'Beiblatt Monitoring'!C19</f>
        <v>TSV Tittmoning</v>
      </c>
      <c r="D16" s="33" t="str">
        <f>'Beiblatt Monitoring'!D19</f>
        <v>E</v>
      </c>
      <c r="E16" s="34">
        <f>'Beiblatt Monitoring'!E19</f>
        <v>45343</v>
      </c>
      <c r="F16" s="107" t="str">
        <f>'Beiblatt Monitoring'!O19</f>
        <v>EZ 2</v>
      </c>
      <c r="G16" s="98">
        <f>IF('Beiblatt Monitoring'!I19&gt;0,'Beiblatt Monitoring'!I19,'Beiblatt Monitoring'!H19)</f>
        <v>79776.800000000003</v>
      </c>
    </row>
    <row r="17" spans="1:10" ht="19.899999999999999" customHeight="1" x14ac:dyDescent="0.2">
      <c r="A17" s="31">
        <v>11</v>
      </c>
      <c r="B17" s="32" t="str">
        <f>'Beiblatt Monitoring'!B20</f>
        <v>Unterstützung Bürgerengagement</v>
      </c>
      <c r="C17" s="32" t="str">
        <f>'Beiblatt Monitoring'!C20</f>
        <v>LAG LEADER Traun-Alz-Salzach</v>
      </c>
      <c r="D17" s="33" t="str">
        <f>'Beiblatt Monitoring'!D20</f>
        <v>E</v>
      </c>
      <c r="E17" s="34">
        <f>'Beiblatt Monitoring'!E20</f>
        <v>45343</v>
      </c>
      <c r="F17" s="107" t="str">
        <f>'Beiblatt Monitoring'!O20</f>
        <v>EZ 4</v>
      </c>
      <c r="G17" s="98">
        <f>IF('Beiblatt Monitoring'!I20&gt;0,'Beiblatt Monitoring'!I20,'Beiblatt Monitoring'!H20)</f>
        <v>50000</v>
      </c>
    </row>
    <row r="18" spans="1:10" ht="19.899999999999999" customHeight="1" x14ac:dyDescent="0.2">
      <c r="A18" s="31">
        <v>12</v>
      </c>
      <c r="B18" s="32" t="str">
        <f>'Beiblatt Monitoring'!B21</f>
        <v>Mehrgenerationenplatz Asten</v>
      </c>
      <c r="C18" s="32" t="str">
        <f>'Beiblatt Monitoring'!C21</f>
        <v>Stadt Tittmoning</v>
      </c>
      <c r="D18" s="33" t="str">
        <f>'Beiblatt Monitoring'!D21</f>
        <v>E</v>
      </c>
      <c r="E18" s="34">
        <f>'Beiblatt Monitoring'!E21</f>
        <v>45579</v>
      </c>
      <c r="F18" s="107" t="str">
        <f>'Beiblatt Monitoring'!O21</f>
        <v>EZ 3</v>
      </c>
      <c r="G18" s="98">
        <f>IF('Beiblatt Monitoring'!I21&gt;0,'Beiblatt Monitoring'!I21,'Beiblatt Monitoring'!H21)</f>
        <v>65868.649999999994</v>
      </c>
    </row>
    <row r="19" spans="1:10" ht="19.899999999999999" customHeight="1" x14ac:dyDescent="0.2">
      <c r="A19" s="31">
        <v>13</v>
      </c>
      <c r="B19" s="32" t="str">
        <f>'Beiblatt Monitoring'!B22</f>
        <v>Haus der Musik und Kultur</v>
      </c>
      <c r="C19" s="32" t="str">
        <f>'Beiblatt Monitoring'!C22</f>
        <v>Gemeinde Engelsberg</v>
      </c>
      <c r="D19" s="33" t="str">
        <f>'Beiblatt Monitoring'!D22</f>
        <v>E</v>
      </c>
      <c r="E19" s="34">
        <f>'Beiblatt Monitoring'!E22</f>
        <v>45579</v>
      </c>
      <c r="F19" s="107" t="str">
        <f>'Beiblatt Monitoring'!O22</f>
        <v>EZ 4</v>
      </c>
      <c r="G19" s="98">
        <f>IF('Beiblatt Monitoring'!I22&gt;0,'Beiblatt Monitoring'!I22,'Beiblatt Monitoring'!H22)</f>
        <v>64305</v>
      </c>
    </row>
    <row r="20" spans="1:10" ht="19.899999999999999" customHeight="1" x14ac:dyDescent="0.2">
      <c r="A20" s="31">
        <v>14</v>
      </c>
      <c r="B20" s="32" t="str">
        <f>'Beiblatt Monitoring'!B23</f>
        <v>GWÖ goes Europe</v>
      </c>
      <c r="C20" s="32" t="str">
        <f>'Beiblatt Monitoring'!C23</f>
        <v>Zukunftsregion Rupertiwinkel</v>
      </c>
      <c r="D20" s="33" t="str">
        <f>'Beiblatt Monitoring'!D23</f>
        <v>K-T</v>
      </c>
      <c r="E20" s="34">
        <f>'Beiblatt Monitoring'!E23</f>
        <v>45579</v>
      </c>
      <c r="F20" s="107" t="str">
        <f>'Beiblatt Monitoring'!O23</f>
        <v>EZ 3</v>
      </c>
      <c r="G20" s="98">
        <f>IF('Beiblatt Monitoring'!I23&gt;0,'Beiblatt Monitoring'!I23,'Beiblatt Monitoring'!H23)</f>
        <v>0</v>
      </c>
    </row>
    <row r="21" spans="1:10" ht="19.899999999999999" customHeight="1" x14ac:dyDescent="0.2">
      <c r="A21" s="31">
        <v>15</v>
      </c>
      <c r="B21" s="32" t="str">
        <f>'Beiblatt Monitoring'!B24</f>
        <v>Dorfbackofen Lindach</v>
      </c>
      <c r="C21" s="32" t="str">
        <f>'Beiblatt Monitoring'!C24</f>
        <v>Dorfbackverein Lindach</v>
      </c>
      <c r="D21" s="33" t="str">
        <f>'Beiblatt Monitoring'!D24</f>
        <v>E</v>
      </c>
      <c r="E21" s="34">
        <f>'Beiblatt Monitoring'!E24</f>
        <v>45579</v>
      </c>
      <c r="F21" s="107" t="str">
        <f>'Beiblatt Monitoring'!O24</f>
        <v>EZ 4</v>
      </c>
      <c r="G21" s="98">
        <f>IF('Beiblatt Monitoring'!I24&gt;0,'Beiblatt Monitoring'!I24,'Beiblatt Monitoring'!H24)</f>
        <v>15175.43</v>
      </c>
      <c r="I21" s="38"/>
      <c r="J21" s="38"/>
    </row>
    <row r="22" spans="1:10" ht="19.899999999999999" customHeight="1" x14ac:dyDescent="0.2">
      <c r="A22" s="31">
        <v>16</v>
      </c>
      <c r="B22" s="32" t="str">
        <f>'Beiblatt Monitoring'!B25</f>
        <v>Zentralgebäude Inneneinrichtung</v>
      </c>
      <c r="C22" s="32" t="str">
        <f>'Beiblatt Monitoring'!C25</f>
        <v>Gemeinde Engelsberg</v>
      </c>
      <c r="D22" s="33" t="str">
        <f>'Beiblatt Monitoring'!D25</f>
        <v>E</v>
      </c>
      <c r="E22" s="34">
        <f>'Beiblatt Monitoring'!E25</f>
        <v>45579</v>
      </c>
      <c r="F22" s="107" t="str">
        <f>'Beiblatt Monitoring'!O25</f>
        <v>EZ 3</v>
      </c>
      <c r="G22" s="98">
        <f>IF('Beiblatt Monitoring'!I25&gt;0,'Beiblatt Monitoring'!I25,'Beiblatt Monitoring'!H25)</f>
        <v>28793</v>
      </c>
    </row>
    <row r="23" spans="1:10" ht="19.899999999999999" customHeight="1" x14ac:dyDescent="0.2">
      <c r="A23" s="31">
        <v>17</v>
      </c>
      <c r="B23" s="32" t="str">
        <f>'Beiblatt Monitoring'!B26</f>
        <v>Begegnungsstätte Traunwalchen</v>
      </c>
      <c r="C23" s="32" t="str">
        <f>'Beiblatt Monitoring'!C26</f>
        <v>Trachtenverein Traunwalchen</v>
      </c>
      <c r="D23" s="33" t="str">
        <f>'Beiblatt Monitoring'!D26</f>
        <v>E</v>
      </c>
      <c r="E23" s="34">
        <f>'Beiblatt Monitoring'!E26</f>
        <v>45685</v>
      </c>
      <c r="F23" s="107" t="str">
        <f>'Beiblatt Monitoring'!O26</f>
        <v>EZ 2</v>
      </c>
      <c r="G23" s="98">
        <f>IF('Beiblatt Monitoring'!I26&gt;0,'Beiblatt Monitoring'!I26,'Beiblatt Monitoring'!H26)</f>
        <v>98766.84</v>
      </c>
    </row>
    <row r="24" spans="1:10" ht="19.899999999999999" customHeight="1" x14ac:dyDescent="0.2">
      <c r="A24" s="31">
        <v>18</v>
      </c>
      <c r="B24" s="32" t="str">
        <f>'Beiblatt Monitoring'!B27</f>
        <v>Barrierefreiheit Marktler Bürgerhaus</v>
      </c>
      <c r="C24" s="32" t="str">
        <f>'Beiblatt Monitoring'!C27</f>
        <v>Markt Marktl</v>
      </c>
      <c r="D24" s="33" t="str">
        <f>'Beiblatt Monitoring'!D27</f>
        <v>E</v>
      </c>
      <c r="E24" s="34">
        <f>'Beiblatt Monitoring'!E27</f>
        <v>45764</v>
      </c>
      <c r="F24" s="107" t="str">
        <f>'Beiblatt Monitoring'!O27</f>
        <v>EZ 2</v>
      </c>
      <c r="G24" s="98">
        <f>IF('Beiblatt Monitoring'!I27&gt;0,'Beiblatt Monitoring'!I27,'Beiblatt Monitoring'!H27)</f>
        <v>114896.81</v>
      </c>
    </row>
    <row r="25" spans="1:10" ht="19.899999999999999" customHeight="1" x14ac:dyDescent="0.2">
      <c r="A25" s="31">
        <v>19</v>
      </c>
      <c r="B25" s="32" t="str">
        <f>'Beiblatt Monitoring'!B28</f>
        <v>Allwetterplatz Kastl</v>
      </c>
      <c r="C25" s="32" t="str">
        <f>'Beiblatt Monitoring'!C28</f>
        <v>Gemeinde Kastl</v>
      </c>
      <c r="D25" s="33" t="str">
        <f>'Beiblatt Monitoring'!D28</f>
        <v>E</v>
      </c>
      <c r="E25" s="34">
        <f>'Beiblatt Monitoring'!E28</f>
        <v>45764</v>
      </c>
      <c r="F25" s="107" t="str">
        <f>'Beiblatt Monitoring'!O28</f>
        <v>EZ 2</v>
      </c>
      <c r="G25" s="98">
        <f>IF('Beiblatt Monitoring'!I28&gt;0,'Beiblatt Monitoring'!I28,'Beiblatt Monitoring'!H28)</f>
        <v>115000</v>
      </c>
    </row>
    <row r="26" spans="1:10" ht="19.899999999999999" customHeight="1" x14ac:dyDescent="0.2">
      <c r="A26" s="31">
        <v>20</v>
      </c>
      <c r="B26" s="32" t="str">
        <f>'Beiblatt Monitoring'!B29</f>
        <v>Feinste Kunst für Kinder in Not</v>
      </c>
      <c r="C26" s="32" t="str">
        <f>'Beiblatt Monitoring'!C29</f>
        <v>Kulturverein Assing 7</v>
      </c>
      <c r="D26" s="33" t="str">
        <f>'Beiblatt Monitoring'!D29</f>
        <v>E</v>
      </c>
      <c r="E26" s="34">
        <f>'Beiblatt Monitoring'!E29</f>
        <v>45764</v>
      </c>
      <c r="F26" s="107" t="str">
        <f>'Beiblatt Monitoring'!O29</f>
        <v>EZ 4</v>
      </c>
      <c r="G26" s="98" t="str">
        <f>IF('Beiblatt Monitoring'!I29&gt;0,'Beiblatt Monitoring'!I29,'Beiblatt Monitoring'!H29)</f>
        <v>zurückgezogen</v>
      </c>
    </row>
    <row r="27" spans="1:10" ht="20.100000000000001" customHeight="1" x14ac:dyDescent="0.2">
      <c r="A27" s="31">
        <v>21</v>
      </c>
      <c r="B27" s="32" t="str">
        <f>'Beiblatt Monitoring'!B30</f>
        <v>Feinste Kunst für Kinder in Not</v>
      </c>
      <c r="C27" s="32" t="str">
        <f>'Beiblatt Monitoring'!C30</f>
        <v>Kulturverein Assing 7</v>
      </c>
      <c r="D27" s="33" t="str">
        <f>'Beiblatt Monitoring'!D30</f>
        <v>E</v>
      </c>
      <c r="E27" s="34">
        <f>'Beiblatt Monitoring'!E30</f>
        <v>45918</v>
      </c>
      <c r="F27" s="107" t="str">
        <f>'Beiblatt Monitoring'!O30</f>
        <v>EZ 4</v>
      </c>
      <c r="G27" s="98">
        <f>IF('Beiblatt Monitoring'!I30&gt;0,'Beiblatt Monitoring'!I30,'Beiblatt Monitoring'!H30)</f>
        <v>61581.53</v>
      </c>
    </row>
    <row r="28" spans="1:10" ht="20.100000000000001" customHeight="1" x14ac:dyDescent="0.2">
      <c r="A28" s="31">
        <v>22</v>
      </c>
      <c r="B28" s="32" t="str">
        <f>'Beiblatt Monitoring'!B31</f>
        <v>Barrierefreier Veranstaltungsraum</v>
      </c>
      <c r="C28" s="32" t="str">
        <f>'Beiblatt Monitoring'!C31</f>
        <v>Gemeinde Tacherting</v>
      </c>
      <c r="D28" s="33" t="str">
        <f>'Beiblatt Monitoring'!D31</f>
        <v>E</v>
      </c>
      <c r="E28" s="34">
        <f>'Beiblatt Monitoring'!E31</f>
        <v>45918</v>
      </c>
      <c r="F28" s="107" t="str">
        <f>'Beiblatt Monitoring'!O31</f>
        <v>EZ 4</v>
      </c>
      <c r="G28" s="98">
        <f>IF('Beiblatt Monitoring'!I31&gt;0,'Beiblatt Monitoring'!I31,'Beiblatt Monitoring'!H31)</f>
        <v>85309.99</v>
      </c>
    </row>
    <row r="29" spans="1:10" ht="20.100000000000001" customHeight="1" x14ac:dyDescent="0.2">
      <c r="A29" s="31">
        <v>23</v>
      </c>
      <c r="B29" s="32">
        <f>'Beiblatt Monitoring'!B32</f>
        <v>0</v>
      </c>
      <c r="C29" s="32">
        <f>'Beiblatt Monitoring'!C32</f>
        <v>0</v>
      </c>
      <c r="D29" s="33">
        <f>'Beiblatt Monitoring'!D32</f>
        <v>0</v>
      </c>
      <c r="E29" s="34">
        <f>'Beiblatt Monitoring'!E32</f>
        <v>0</v>
      </c>
      <c r="F29" s="107">
        <f>'Beiblatt Monitoring'!O32</f>
        <v>0</v>
      </c>
      <c r="G29" s="98">
        <f>IF('Beiblatt Monitoring'!I32&gt;0,'Beiblatt Monitoring'!I32,'Beiblatt Monitoring'!H32)</f>
        <v>0</v>
      </c>
    </row>
    <row r="30" spans="1:10" ht="20.100000000000001" customHeight="1" x14ac:dyDescent="0.2">
      <c r="A30" s="31">
        <v>24</v>
      </c>
      <c r="B30" s="32">
        <f>'Beiblatt Monitoring'!B33</f>
        <v>0</v>
      </c>
      <c r="C30" s="32">
        <f>'Beiblatt Monitoring'!C33</f>
        <v>0</v>
      </c>
      <c r="D30" s="33">
        <f>'Beiblatt Monitoring'!D33</f>
        <v>0</v>
      </c>
      <c r="E30" s="34">
        <f>'Beiblatt Monitoring'!E33</f>
        <v>0</v>
      </c>
      <c r="F30" s="107">
        <f>'Beiblatt Monitoring'!O33</f>
        <v>0</v>
      </c>
      <c r="G30" s="98">
        <f>IF('Beiblatt Monitoring'!I33&gt;0,'Beiblatt Monitoring'!I33,'Beiblatt Monitoring'!H33)</f>
        <v>0</v>
      </c>
    </row>
    <row r="31" spans="1:10" ht="20.100000000000001" customHeight="1" x14ac:dyDescent="0.2">
      <c r="A31" s="31">
        <v>25</v>
      </c>
      <c r="B31" s="32">
        <f>'Beiblatt Monitoring'!B34</f>
        <v>0</v>
      </c>
      <c r="C31" s="32">
        <f>'Beiblatt Monitoring'!C34</f>
        <v>0</v>
      </c>
      <c r="D31" s="33">
        <f>'Beiblatt Monitoring'!D34</f>
        <v>0</v>
      </c>
      <c r="E31" s="34">
        <f>'Beiblatt Monitoring'!E34</f>
        <v>0</v>
      </c>
      <c r="F31" s="107">
        <f>'Beiblatt Monitoring'!O34</f>
        <v>0</v>
      </c>
      <c r="G31" s="98">
        <f>IF('Beiblatt Monitoring'!I34&gt;0,'Beiblatt Monitoring'!I34,'Beiblatt Monitoring'!H34)</f>
        <v>0</v>
      </c>
    </row>
    <row r="32" spans="1:10" ht="20.100000000000001" customHeight="1" x14ac:dyDescent="0.2">
      <c r="A32" s="31">
        <v>26</v>
      </c>
      <c r="B32" s="32">
        <f>'Beiblatt Monitoring'!B35</f>
        <v>0</v>
      </c>
      <c r="C32" s="32">
        <f>'Beiblatt Monitoring'!C35</f>
        <v>0</v>
      </c>
      <c r="D32" s="33">
        <f>'Beiblatt Monitoring'!D35</f>
        <v>0</v>
      </c>
      <c r="E32" s="34">
        <f>'Beiblatt Monitoring'!E35</f>
        <v>0</v>
      </c>
      <c r="F32" s="107">
        <f>'Beiblatt Monitoring'!O35</f>
        <v>0</v>
      </c>
      <c r="G32" s="98">
        <f>IF('Beiblatt Monitoring'!I35&gt;0,'Beiblatt Monitoring'!I35,'Beiblatt Monitoring'!H35)</f>
        <v>0</v>
      </c>
    </row>
    <row r="33" spans="1:7" ht="20.100000000000001" customHeight="1" x14ac:dyDescent="0.2">
      <c r="A33" s="31">
        <v>27</v>
      </c>
      <c r="B33" s="32">
        <f>'Beiblatt Monitoring'!B36</f>
        <v>0</v>
      </c>
      <c r="C33" s="32">
        <f>'Beiblatt Monitoring'!C36</f>
        <v>0</v>
      </c>
      <c r="D33" s="33">
        <f>'Beiblatt Monitoring'!D36</f>
        <v>0</v>
      </c>
      <c r="E33" s="34">
        <f>'Beiblatt Monitoring'!E36</f>
        <v>0</v>
      </c>
      <c r="F33" s="107">
        <f>'Beiblatt Monitoring'!O36</f>
        <v>0</v>
      </c>
      <c r="G33" s="98">
        <f>IF('Beiblatt Monitoring'!I36&gt;0,'Beiblatt Monitoring'!I36,'Beiblatt Monitoring'!H36)</f>
        <v>0</v>
      </c>
    </row>
    <row r="34" spans="1:7" ht="20.100000000000001" customHeight="1" x14ac:dyDescent="0.2">
      <c r="A34" s="31">
        <v>28</v>
      </c>
      <c r="B34" s="32">
        <f>'Beiblatt Monitoring'!B37</f>
        <v>0</v>
      </c>
      <c r="C34" s="32">
        <f>'Beiblatt Monitoring'!C37</f>
        <v>0</v>
      </c>
      <c r="D34" s="33">
        <f>'Beiblatt Monitoring'!D37</f>
        <v>0</v>
      </c>
      <c r="E34" s="34">
        <f>'Beiblatt Monitoring'!E37</f>
        <v>0</v>
      </c>
      <c r="F34" s="107">
        <f>'Beiblatt Monitoring'!O37</f>
        <v>0</v>
      </c>
      <c r="G34" s="98">
        <f>IF('Beiblatt Monitoring'!I37&gt;0,'Beiblatt Monitoring'!I37,'Beiblatt Monitoring'!H37)</f>
        <v>0</v>
      </c>
    </row>
    <row r="35" spans="1:7" ht="20.100000000000001" customHeight="1" x14ac:dyDescent="0.2">
      <c r="A35" s="31">
        <v>29</v>
      </c>
      <c r="B35" s="32">
        <f>'Beiblatt Monitoring'!B38</f>
        <v>0</v>
      </c>
      <c r="C35" s="32">
        <f>'Beiblatt Monitoring'!C38</f>
        <v>0</v>
      </c>
      <c r="D35" s="33">
        <f>'Beiblatt Monitoring'!D38</f>
        <v>0</v>
      </c>
      <c r="E35" s="34">
        <f>'Beiblatt Monitoring'!E38</f>
        <v>0</v>
      </c>
      <c r="F35" s="107">
        <f>'Beiblatt Monitoring'!O38</f>
        <v>0</v>
      </c>
      <c r="G35" s="98">
        <f>IF('Beiblatt Monitoring'!I38&gt;0,'Beiblatt Monitoring'!I38,'Beiblatt Monitoring'!H38)</f>
        <v>0</v>
      </c>
    </row>
    <row r="36" spans="1:7" ht="20.100000000000001" customHeight="1" x14ac:dyDescent="0.2">
      <c r="A36" s="31">
        <v>30</v>
      </c>
      <c r="B36" s="32">
        <f>'Beiblatt Monitoring'!B39</f>
        <v>0</v>
      </c>
      <c r="C36" s="32">
        <f>'Beiblatt Monitoring'!C39</f>
        <v>0</v>
      </c>
      <c r="D36" s="33">
        <f>'Beiblatt Monitoring'!D39</f>
        <v>0</v>
      </c>
      <c r="E36" s="34">
        <f>'Beiblatt Monitoring'!E39</f>
        <v>0</v>
      </c>
      <c r="F36" s="107">
        <f>'Beiblatt Monitoring'!O39</f>
        <v>0</v>
      </c>
      <c r="G36" s="98">
        <f>IF('Beiblatt Monitoring'!I39&gt;0,'Beiblatt Monitoring'!I39,'Beiblatt Monitoring'!H39)</f>
        <v>0</v>
      </c>
    </row>
    <row r="37" spans="1:7" ht="20.100000000000001" customHeight="1" x14ac:dyDescent="0.2">
      <c r="A37" s="31">
        <v>31</v>
      </c>
      <c r="B37" s="32">
        <f>'Beiblatt Monitoring'!B40</f>
        <v>0</v>
      </c>
      <c r="C37" s="32">
        <f>'Beiblatt Monitoring'!C40</f>
        <v>0</v>
      </c>
      <c r="D37" s="33">
        <f>'Beiblatt Monitoring'!D40</f>
        <v>0</v>
      </c>
      <c r="E37" s="34">
        <f>'Beiblatt Monitoring'!E40</f>
        <v>0</v>
      </c>
      <c r="F37" s="107">
        <f>'Beiblatt Monitoring'!O40</f>
        <v>0</v>
      </c>
      <c r="G37" s="98">
        <f>IF('Beiblatt Monitoring'!I40&gt;0,'Beiblatt Monitoring'!I40,'Beiblatt Monitoring'!H40)</f>
        <v>0</v>
      </c>
    </row>
    <row r="38" spans="1:7" ht="20.100000000000001" customHeight="1" x14ac:dyDescent="0.2">
      <c r="A38" s="31">
        <v>32</v>
      </c>
      <c r="B38" s="32">
        <f>'Beiblatt Monitoring'!B41</f>
        <v>0</v>
      </c>
      <c r="C38" s="32">
        <f>'Beiblatt Monitoring'!C41</f>
        <v>0</v>
      </c>
      <c r="D38" s="33">
        <f>'Beiblatt Monitoring'!D41</f>
        <v>0</v>
      </c>
      <c r="E38" s="34">
        <f>'Beiblatt Monitoring'!E41</f>
        <v>0</v>
      </c>
      <c r="F38" s="107">
        <f>'Beiblatt Monitoring'!O41</f>
        <v>0</v>
      </c>
      <c r="G38" s="98">
        <f>IF('Beiblatt Monitoring'!I41&gt;0,'Beiblatt Monitoring'!I41,'Beiblatt Monitoring'!H41)</f>
        <v>0</v>
      </c>
    </row>
    <row r="39" spans="1:7" ht="20.100000000000001" customHeight="1" x14ac:dyDescent="0.2">
      <c r="A39" s="31">
        <v>33</v>
      </c>
      <c r="B39" s="32">
        <f>'Beiblatt Monitoring'!B42</f>
        <v>0</v>
      </c>
      <c r="C39" s="32">
        <f>'Beiblatt Monitoring'!C42</f>
        <v>0</v>
      </c>
      <c r="D39" s="33">
        <f>'Beiblatt Monitoring'!D42</f>
        <v>0</v>
      </c>
      <c r="E39" s="34">
        <f>'Beiblatt Monitoring'!E42</f>
        <v>0</v>
      </c>
      <c r="F39" s="107">
        <f>'Beiblatt Monitoring'!O42</f>
        <v>0</v>
      </c>
      <c r="G39" s="98">
        <f>IF('Beiblatt Monitoring'!I42&gt;0,'Beiblatt Monitoring'!I42,'Beiblatt Monitoring'!H42)</f>
        <v>0</v>
      </c>
    </row>
    <row r="40" spans="1:7" ht="20.100000000000001" customHeight="1" x14ac:dyDescent="0.2">
      <c r="A40" s="31">
        <v>34</v>
      </c>
      <c r="B40" s="32">
        <f>'Beiblatt Monitoring'!B43</f>
        <v>0</v>
      </c>
      <c r="C40" s="32">
        <f>'Beiblatt Monitoring'!C43</f>
        <v>0</v>
      </c>
      <c r="D40" s="33">
        <f>'Beiblatt Monitoring'!D43</f>
        <v>0</v>
      </c>
      <c r="E40" s="34">
        <f>'Beiblatt Monitoring'!E43</f>
        <v>0</v>
      </c>
      <c r="F40" s="107">
        <f>'Beiblatt Monitoring'!O43</f>
        <v>0</v>
      </c>
      <c r="G40" s="98">
        <f>IF('Beiblatt Monitoring'!I43&gt;0,'Beiblatt Monitoring'!I43,'Beiblatt Monitoring'!H43)</f>
        <v>0</v>
      </c>
    </row>
    <row r="41" spans="1:7" ht="20.100000000000001" customHeight="1" x14ac:dyDescent="0.2">
      <c r="A41" s="31">
        <v>35</v>
      </c>
      <c r="B41" s="32">
        <f>'Beiblatt Monitoring'!B44</f>
        <v>0</v>
      </c>
      <c r="C41" s="32">
        <f>'Beiblatt Monitoring'!C44</f>
        <v>0</v>
      </c>
      <c r="D41" s="33">
        <f>'Beiblatt Monitoring'!D44</f>
        <v>0</v>
      </c>
      <c r="E41" s="34">
        <f>'Beiblatt Monitoring'!E44</f>
        <v>0</v>
      </c>
      <c r="F41" s="107">
        <f>'Beiblatt Monitoring'!O44</f>
        <v>0</v>
      </c>
      <c r="G41" s="98">
        <f>IF('Beiblatt Monitoring'!I44&gt;0,'Beiblatt Monitoring'!I44,'Beiblatt Monitoring'!H44)</f>
        <v>0</v>
      </c>
    </row>
    <row r="42" spans="1:7" ht="20.100000000000001" customHeight="1" x14ac:dyDescent="0.2">
      <c r="A42" s="31">
        <v>36</v>
      </c>
      <c r="B42" s="32">
        <f>'Beiblatt Monitoring'!B45</f>
        <v>0</v>
      </c>
      <c r="C42" s="32">
        <f>'Beiblatt Monitoring'!C45</f>
        <v>0</v>
      </c>
      <c r="D42" s="33">
        <f>'Beiblatt Monitoring'!D45</f>
        <v>0</v>
      </c>
      <c r="E42" s="34">
        <f>'Beiblatt Monitoring'!E45</f>
        <v>0</v>
      </c>
      <c r="F42" s="107">
        <f>'Beiblatt Monitoring'!O45</f>
        <v>0</v>
      </c>
      <c r="G42" s="98">
        <f>IF('Beiblatt Monitoring'!I45&gt;0,'Beiblatt Monitoring'!I45,'Beiblatt Monitoring'!H45)</f>
        <v>0</v>
      </c>
    </row>
    <row r="43" spans="1:7" ht="20.100000000000001" customHeight="1" x14ac:dyDescent="0.2">
      <c r="A43" s="31">
        <v>37</v>
      </c>
      <c r="B43" s="32">
        <f>'Beiblatt Monitoring'!B46</f>
        <v>0</v>
      </c>
      <c r="C43" s="32">
        <f>'Beiblatt Monitoring'!C46</f>
        <v>0</v>
      </c>
      <c r="D43" s="33">
        <f>'Beiblatt Monitoring'!D46</f>
        <v>0</v>
      </c>
      <c r="E43" s="34">
        <f>'Beiblatt Monitoring'!E46</f>
        <v>0</v>
      </c>
      <c r="F43" s="107">
        <f>'Beiblatt Monitoring'!O46</f>
        <v>0</v>
      </c>
      <c r="G43" s="98">
        <f>IF('Beiblatt Monitoring'!I46&gt;0,'Beiblatt Monitoring'!I46,'Beiblatt Monitoring'!H46)</f>
        <v>0</v>
      </c>
    </row>
    <row r="44" spans="1:7" ht="20.100000000000001" customHeight="1" x14ac:dyDescent="0.2">
      <c r="A44" s="31">
        <v>38</v>
      </c>
      <c r="B44" s="32">
        <f>'Beiblatt Monitoring'!B47</f>
        <v>0</v>
      </c>
      <c r="C44" s="32">
        <f>'Beiblatt Monitoring'!C47</f>
        <v>0</v>
      </c>
      <c r="D44" s="33">
        <f>'Beiblatt Monitoring'!D47</f>
        <v>0</v>
      </c>
      <c r="E44" s="34">
        <f>'Beiblatt Monitoring'!E47</f>
        <v>0</v>
      </c>
      <c r="F44" s="107">
        <f>'Beiblatt Monitoring'!O47</f>
        <v>0</v>
      </c>
      <c r="G44" s="98">
        <f>IF('Beiblatt Monitoring'!I47&gt;0,'Beiblatt Monitoring'!I47,'Beiblatt Monitoring'!H47)</f>
        <v>0</v>
      </c>
    </row>
    <row r="45" spans="1:7" ht="20.100000000000001" customHeight="1" x14ac:dyDescent="0.2">
      <c r="A45" s="31">
        <v>39</v>
      </c>
      <c r="B45" s="32">
        <f>'Beiblatt Monitoring'!B48</f>
        <v>0</v>
      </c>
      <c r="C45" s="32">
        <f>'Beiblatt Monitoring'!C48</f>
        <v>0</v>
      </c>
      <c r="D45" s="33">
        <f>'Beiblatt Monitoring'!D48</f>
        <v>0</v>
      </c>
      <c r="E45" s="34">
        <f>'Beiblatt Monitoring'!E48</f>
        <v>0</v>
      </c>
      <c r="F45" s="107">
        <f>'Beiblatt Monitoring'!O48</f>
        <v>0</v>
      </c>
      <c r="G45" s="98">
        <f>IF('Beiblatt Monitoring'!I48&gt;0,'Beiblatt Monitoring'!I48,'Beiblatt Monitoring'!H48)</f>
        <v>0</v>
      </c>
    </row>
    <row r="46" spans="1:7" ht="20.100000000000001" customHeight="1" x14ac:dyDescent="0.2">
      <c r="A46" s="35" t="s">
        <v>5</v>
      </c>
      <c r="B46" s="39"/>
      <c r="C46" s="39"/>
      <c r="D46" s="108"/>
      <c r="E46" s="108"/>
      <c r="F46" s="109"/>
      <c r="G46" s="99">
        <f>SUBTOTAL(109,Tabelle28[beschlossene bzw. bewilligte Zuwendung])</f>
        <v>1617596.61</v>
      </c>
    </row>
  </sheetData>
  <sheetProtection sheet="1" formatCells="0" formatColumns="0" formatRows="0" sort="0"/>
  <protectedRanges>
    <protectedRange sqref="C1:C3" name="Bereich1"/>
  </protectedRanges>
  <mergeCells count="2">
    <mergeCell ref="A1:B1"/>
    <mergeCell ref="A3:B3"/>
  </mergeCells>
  <phoneticPr fontId="16" type="noConversion"/>
  <conditionalFormatting sqref="B36:B45 D41:D45">
    <cfRule type="cellIs" dxfId="23" priority="6" operator="equal">
      <formula>0</formula>
    </cfRule>
  </conditionalFormatting>
  <conditionalFormatting sqref="B8:D35 F8:F45 C36:D40 C41:C45">
    <cfRule type="cellIs" dxfId="22" priority="11" operator="equal">
      <formula>0</formula>
    </cfRule>
  </conditionalFormatting>
  <conditionalFormatting sqref="C1">
    <cfRule type="cellIs" dxfId="21" priority="1" operator="equal">
      <formula>0</formula>
    </cfRule>
  </conditionalFormatting>
  <conditionalFormatting sqref="C3">
    <cfRule type="cellIs" dxfId="20" priority="2" operator="equal">
      <formula>0</formula>
    </cfRule>
  </conditionalFormatting>
  <conditionalFormatting sqref="E8:E45">
    <cfRule type="cellIs" dxfId="19" priority="12" operator="lessThan">
      <formula>1860</formula>
    </cfRule>
  </conditionalFormatting>
  <conditionalFormatting sqref="I8:K12">
    <cfRule type="cellIs" dxfId="18" priority="10" operator="lessThan">
      <formula>1860</formula>
    </cfRule>
  </conditionalFormatting>
  <pageMargins left="0.7" right="0.7" top="0.78740157499999996" bottom="0.78740157499999996" header="0.3" footer="0.3"/>
  <pageSetup paperSize="8" scale="57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881EC6-405C-469F-B86B-12373ED4AD7E}">
          <x14:formula1>
            <xm:f>'Beiblatt Monitoring'!$O$2:$O$5</xm:f>
          </x14:formula1>
          <xm:sqref>I9:I12</xm:sqref>
        </x14:dataValidation>
        <x14:dataValidation type="list" allowBlank="1" showInputMessage="1" showErrorMessage="1" xr:uid="{EC2055CD-5B9F-4D70-B6E9-8E658EAF0D42}">
          <x14:formula1>
            <xm:f>'Beiblatt Monitoring'!$O$2:$O$6</xm:f>
          </x14:formula1>
          <xm:sqref>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4E25-2290-4A2A-AC82-058565C9FCF8}">
  <sheetPr codeName="Tabelle4"/>
  <dimension ref="A1:E6"/>
  <sheetViews>
    <sheetView tabSelected="1" workbookViewId="0">
      <selection activeCell="I22" sqref="I22"/>
    </sheetView>
  </sheetViews>
  <sheetFormatPr baseColWidth="10" defaultRowHeight="14.25" x14ac:dyDescent="0.2"/>
  <sheetData>
    <row r="1" spans="1:5" ht="13.9" customHeight="1" x14ac:dyDescent="0.2">
      <c r="A1" s="194" t="s">
        <v>62</v>
      </c>
      <c r="B1" s="194"/>
      <c r="C1" s="194"/>
      <c r="D1" s="194"/>
      <c r="E1" s="194"/>
    </row>
    <row r="2" spans="1:5" ht="13.9" customHeight="1" x14ac:dyDescent="0.2">
      <c r="A2" s="194"/>
      <c r="B2" s="194"/>
      <c r="C2" s="194"/>
      <c r="D2" s="194"/>
      <c r="E2" s="194"/>
    </row>
    <row r="3" spans="1:5" ht="13.9" customHeight="1" x14ac:dyDescent="0.2">
      <c r="A3" s="194"/>
      <c r="B3" s="194"/>
      <c r="C3" s="194"/>
      <c r="D3" s="194"/>
      <c r="E3" s="194"/>
    </row>
    <row r="4" spans="1:5" ht="13.9" customHeight="1" x14ac:dyDescent="0.2">
      <c r="A4" s="194"/>
      <c r="B4" s="194"/>
      <c r="C4" s="194"/>
      <c r="D4" s="194"/>
      <c r="E4" s="194"/>
    </row>
    <row r="5" spans="1:5" x14ac:dyDescent="0.2">
      <c r="A5" s="194"/>
      <c r="B5" s="194"/>
      <c r="C5" s="194"/>
      <c r="D5" s="194"/>
      <c r="E5" s="194"/>
    </row>
    <row r="6" spans="1:5" x14ac:dyDescent="0.2">
      <c r="A6" s="194"/>
      <c r="B6" s="194"/>
      <c r="C6" s="194"/>
      <c r="D6" s="194"/>
      <c r="E6" s="194"/>
    </row>
  </sheetData>
  <mergeCells count="1">
    <mergeCell ref="A1:E6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Beiblatt Monitoring</vt:lpstr>
      <vt:lpstr>Rankingliste</vt:lpstr>
      <vt:lpstr>Finanzplan</vt:lpstr>
      <vt:lpstr>Indikatoren</vt:lpstr>
      <vt:lpstr>'Beiblatt Monitoring'!Druckbereich</vt:lpstr>
      <vt:lpstr>Finanzplan!Druckbereich</vt:lpstr>
    </vt:vector>
  </TitlesOfParts>
  <Company>LRA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Hitzenberger Inge</dc:creator>
  <cp:lastModifiedBy>LEADER Traun-Alz-Salzach</cp:lastModifiedBy>
  <cp:lastPrinted>2023-07-12T12:19:05Z</cp:lastPrinted>
  <dcterms:created xsi:type="dcterms:W3CDTF">2020-12-10T10:44:33Z</dcterms:created>
  <dcterms:modified xsi:type="dcterms:W3CDTF">2025-10-01T13:01:42Z</dcterms:modified>
</cp:coreProperties>
</file>